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jh151\税務課\税務\01 市民税\100_住民税\寄付金控除上限額（目安）シミュレーション\変更後\"/>
    </mc:Choice>
  </mc:AlternateContent>
  <xr:revisionPtr revIDLastSave="0" documentId="13_ncr:1_{403AF76F-7609-4D59-B076-6CB95F09AEEB}" xr6:coauthVersionLast="47" xr6:coauthVersionMax="47" xr10:uidLastSave="{00000000-0000-0000-0000-000000000000}"/>
  <bookViews>
    <workbookView xWindow="-110" yWindow="-110" windowWidth="19420" windowHeight="10300" xr2:uid="{B0DB843E-BB52-4640-92B5-36485FAD4677}"/>
  </bookViews>
  <sheets>
    <sheet name="寄付金上限額シミュレーション " sheetId="2" r:id="rId1"/>
  </sheets>
  <definedNames>
    <definedName name="_xlnm._FilterDatabase" localSheetId="0" hidden="1">'寄付金上限額シミュレーション '!$A$25:$AA$25</definedName>
    <definedName name="_xlnm.Print_Area" localSheetId="0">'寄付金上限額シミュレーション '!$A$1:$V$82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" i="2" l="1"/>
  <c r="O36" i="2"/>
  <c r="O34" i="2"/>
  <c r="O35" i="2"/>
  <c r="O26" i="2"/>
  <c r="T14" i="2"/>
  <c r="T8" i="2"/>
  <c r="U8" i="2" s="1"/>
  <c r="O11" i="2"/>
  <c r="F11" i="2" s="1"/>
  <c r="O27" i="2"/>
  <c r="O37" i="2"/>
  <c r="O33" i="2"/>
  <c r="U33" i="2"/>
  <c r="U32" i="2"/>
  <c r="U31" i="2"/>
  <c r="U30" i="2"/>
  <c r="U29" i="2"/>
  <c r="U28" i="2"/>
  <c r="U27" i="2"/>
  <c r="U26" i="2"/>
  <c r="U25" i="2"/>
  <c r="U24" i="2"/>
  <c r="T11" i="2"/>
  <c r="T10" i="2"/>
  <c r="T9" i="2"/>
  <c r="U9" i="2" s="1"/>
  <c r="V9" i="2" s="1"/>
  <c r="F7" i="2" l="1"/>
  <c r="P11" i="2" s="1"/>
  <c r="O39" i="2" l="1"/>
  <c r="O44" i="2"/>
  <c r="O48" i="2" s="1"/>
  <c r="O21" i="2"/>
  <c r="O22" i="2"/>
  <c r="P7" i="2"/>
  <c r="C25" i="2" s="1"/>
  <c r="O38" i="2"/>
  <c r="F61" i="2" l="1"/>
  <c r="F65" i="2"/>
  <c r="P12" i="2"/>
  <c r="O40" i="2" s="1"/>
  <c r="C26" i="2" s="1"/>
  <c r="C27" i="2" l="1"/>
  <c r="F63" i="2" l="1"/>
  <c r="P38" i="2" s="1"/>
  <c r="O50" i="2" s="1"/>
  <c r="C51" i="2" s="1"/>
</calcChain>
</file>

<file path=xl/sharedStrings.xml><?xml version="1.0" encoding="utf-8"?>
<sst xmlns="http://schemas.openxmlformats.org/spreadsheetml/2006/main" count="275" uniqueCount="185">
  <si>
    <t>90%－(ア)×10.21(特例控除の控除率)</t>
  </si>
  <si>
    <t>195万円超 ～　330万円以下</t>
  </si>
  <si>
    <t>330万円超 ～　695万円以下</t>
  </si>
  <si>
    <t>695万円超 ～　900万円以下</t>
  </si>
  <si>
    <t>900万円超 ～1,800万円以下</t>
  </si>
  <si>
    <t>1,800万円超 ～4,000万円以下</t>
  </si>
  <si>
    <t>　 　　　　　4,000万円超 ～</t>
    <phoneticPr fontId="2"/>
  </si>
  <si>
    <t>　　　　　～　195万円以下</t>
    <phoneticPr fontId="2"/>
  </si>
  <si>
    <t>3,600,001円超 ～　6,600,000円以下</t>
    <phoneticPr fontId="2"/>
  </si>
  <si>
    <t>6,600,001円超 ～　8,500,000円以下</t>
    <phoneticPr fontId="2"/>
  </si>
  <si>
    <t>給与収入額</t>
    <rPh sb="0" eb="2">
      <t>キュウヨ</t>
    </rPh>
    <rPh sb="2" eb="5">
      <t>シュウニュウガク</t>
    </rPh>
    <phoneticPr fontId="2"/>
  </si>
  <si>
    <t>給与所得額</t>
    <rPh sb="0" eb="2">
      <t>キュウヨ</t>
    </rPh>
    <rPh sb="2" eb="5">
      <t>ショトクガク</t>
    </rPh>
    <phoneticPr fontId="2"/>
  </si>
  <si>
    <t>所得控除額</t>
    <rPh sb="0" eb="2">
      <t>ショトク</t>
    </rPh>
    <rPh sb="2" eb="5">
      <t>コウジョガク</t>
    </rPh>
    <phoneticPr fontId="2"/>
  </si>
  <si>
    <t>年金収入額</t>
    <rPh sb="0" eb="2">
      <t>ネンキン</t>
    </rPh>
    <rPh sb="2" eb="5">
      <t>シュウニュウガク</t>
    </rPh>
    <phoneticPr fontId="2"/>
  </si>
  <si>
    <t>年金所得額</t>
    <rPh sb="0" eb="2">
      <t>ネンキン</t>
    </rPh>
    <rPh sb="2" eb="5">
      <t>ショトクガク</t>
    </rPh>
    <phoneticPr fontId="2"/>
  </si>
  <si>
    <t>公的年金等の収入金額</t>
    <rPh sb="0" eb="2">
      <t>コウテキ</t>
    </rPh>
    <rPh sb="2" eb="4">
      <t>ネンキン</t>
    </rPh>
    <rPh sb="4" eb="5">
      <t>トウ</t>
    </rPh>
    <rPh sb="6" eb="8">
      <t>シュウニュウ</t>
    </rPh>
    <rPh sb="8" eb="10">
      <t>キンガク</t>
    </rPh>
    <phoneticPr fontId="2"/>
  </si>
  <si>
    <t>1,300,000円超 ～  4,099,999円以下</t>
    <rPh sb="9" eb="10">
      <t>エン</t>
    </rPh>
    <rPh sb="10" eb="11">
      <t>コ</t>
    </rPh>
    <rPh sb="24" eb="25">
      <t>エン</t>
    </rPh>
    <rPh sb="25" eb="27">
      <t>イカ</t>
    </rPh>
    <phoneticPr fontId="2"/>
  </si>
  <si>
    <t>4,100,000円超 ～  7,699,999円以下</t>
    <rPh sb="9" eb="10">
      <t>エン</t>
    </rPh>
    <rPh sb="10" eb="11">
      <t>コ</t>
    </rPh>
    <rPh sb="24" eb="25">
      <t>エン</t>
    </rPh>
    <rPh sb="25" eb="27">
      <t>イカ</t>
    </rPh>
    <phoneticPr fontId="2"/>
  </si>
  <si>
    <t>7,700,000円超 ～  9,999,999円以下</t>
    <rPh sb="9" eb="10">
      <t>エン</t>
    </rPh>
    <rPh sb="10" eb="11">
      <t>コ</t>
    </rPh>
    <rPh sb="24" eb="25">
      <t>エン</t>
    </rPh>
    <rPh sb="25" eb="27">
      <t>イカ</t>
    </rPh>
    <phoneticPr fontId="2"/>
  </si>
  <si>
    <t xml:space="preserve">                         ～  1,299,999円以下</t>
    <rPh sb="37" eb="38">
      <t>エン</t>
    </rPh>
    <rPh sb="38" eb="40">
      <t>イカ</t>
    </rPh>
    <phoneticPr fontId="2"/>
  </si>
  <si>
    <t xml:space="preserve">                 10,000,000円以上 ～</t>
    <rPh sb="27" eb="28">
      <t>エン</t>
    </rPh>
    <rPh sb="28" eb="30">
      <t>イジョウ</t>
    </rPh>
    <phoneticPr fontId="2"/>
  </si>
  <si>
    <t>600,000円</t>
    <rPh sb="7" eb="8">
      <t>エン</t>
    </rPh>
    <phoneticPr fontId="2"/>
  </si>
  <si>
    <t>275,000円</t>
    <rPh sb="7" eb="8">
      <t>エン</t>
    </rPh>
    <phoneticPr fontId="2"/>
  </si>
  <si>
    <t>685,000円</t>
    <rPh sb="7" eb="8">
      <t>エン</t>
    </rPh>
    <phoneticPr fontId="2"/>
  </si>
  <si>
    <t>1,455,000円</t>
    <rPh sb="9" eb="10">
      <t>エン</t>
    </rPh>
    <phoneticPr fontId="2"/>
  </si>
  <si>
    <t>1,955,000円</t>
    <rPh sb="9" eb="10">
      <t>エン</t>
    </rPh>
    <phoneticPr fontId="2"/>
  </si>
  <si>
    <t>年金控除額</t>
    <rPh sb="0" eb="2">
      <t>ネンキン</t>
    </rPh>
    <rPh sb="2" eb="5">
      <t>コウジョガク</t>
    </rPh>
    <phoneticPr fontId="2"/>
  </si>
  <si>
    <t>65歳以上</t>
    <rPh sb="2" eb="3">
      <t>サイ</t>
    </rPh>
    <rPh sb="3" eb="5">
      <t>イジョウ</t>
    </rPh>
    <phoneticPr fontId="2"/>
  </si>
  <si>
    <t>65歳未満</t>
    <rPh sb="2" eb="3">
      <t>サイ</t>
    </rPh>
    <rPh sb="3" eb="5">
      <t>ミマン</t>
    </rPh>
    <phoneticPr fontId="2"/>
  </si>
  <si>
    <t xml:space="preserve">                        ～  3,299,999円以下</t>
    <rPh sb="36" eb="37">
      <t>エン</t>
    </rPh>
    <rPh sb="37" eb="39">
      <t>イカ</t>
    </rPh>
    <phoneticPr fontId="2"/>
  </si>
  <si>
    <t>3,300,000円超 ～  4,099,999円以下</t>
    <rPh sb="9" eb="10">
      <t>エン</t>
    </rPh>
    <rPh sb="10" eb="11">
      <t>コ</t>
    </rPh>
    <rPh sb="24" eb="25">
      <t>エン</t>
    </rPh>
    <rPh sb="25" eb="27">
      <t>イカ</t>
    </rPh>
    <phoneticPr fontId="2"/>
  </si>
  <si>
    <t>1,100,000円</t>
    <rPh sb="9" eb="10">
      <t>エン</t>
    </rPh>
    <phoneticPr fontId="2"/>
  </si>
  <si>
    <t>※年金所得以外に係る合計所得金額によって控除額は変わるが、1千万円以下ということを前提にしている。</t>
    <rPh sb="1" eb="3">
      <t>ネンキン</t>
    </rPh>
    <rPh sb="3" eb="5">
      <t>ショトク</t>
    </rPh>
    <rPh sb="5" eb="7">
      <t>イガイ</t>
    </rPh>
    <rPh sb="8" eb="9">
      <t>カカ</t>
    </rPh>
    <rPh sb="10" eb="12">
      <t>ゴウケイ</t>
    </rPh>
    <rPh sb="12" eb="14">
      <t>ショトク</t>
    </rPh>
    <rPh sb="14" eb="16">
      <t>キンガク</t>
    </rPh>
    <rPh sb="20" eb="23">
      <t>コウジョガク</t>
    </rPh>
    <rPh sb="24" eb="25">
      <t>カ</t>
    </rPh>
    <rPh sb="30" eb="32">
      <t>センマン</t>
    </rPh>
    <rPh sb="32" eb="33">
      <t>エン</t>
    </rPh>
    <rPh sb="33" eb="35">
      <t>イカ</t>
    </rPh>
    <rPh sb="41" eb="43">
      <t>ゼンテイ</t>
    </rPh>
    <phoneticPr fontId="2"/>
  </si>
  <si>
    <t>その他の所得金額</t>
    <rPh sb="2" eb="3">
      <t>タ</t>
    </rPh>
    <rPh sb="4" eb="6">
      <t>ショトク</t>
    </rPh>
    <rPh sb="6" eb="8">
      <t>キンガク</t>
    </rPh>
    <phoneticPr fontId="2"/>
  </si>
  <si>
    <t>1月1日時点でのご年齢(年金収入がある方のみ)</t>
    <rPh sb="1" eb="2">
      <t>ガツ</t>
    </rPh>
    <rPh sb="3" eb="4">
      <t>ニチ</t>
    </rPh>
    <rPh sb="4" eb="6">
      <t>ジテン</t>
    </rPh>
    <rPh sb="9" eb="11">
      <t>ネンレイ</t>
    </rPh>
    <rPh sb="12" eb="14">
      <t>ネンキン</t>
    </rPh>
    <rPh sb="14" eb="16">
      <t>シュウニュウ</t>
    </rPh>
    <rPh sb="19" eb="20">
      <t>カタ</t>
    </rPh>
    <phoneticPr fontId="2"/>
  </si>
  <si>
    <t>所得割額</t>
    <rPh sb="0" eb="3">
      <t>ショトクワリ</t>
    </rPh>
    <rPh sb="3" eb="4">
      <t>ガク</t>
    </rPh>
    <phoneticPr fontId="2"/>
  </si>
  <si>
    <t>シート保護PASS:aibayan</t>
    <rPh sb="3" eb="5">
      <t>ホゴ</t>
    </rPh>
    <phoneticPr fontId="2"/>
  </si>
  <si>
    <t>円</t>
    <rPh sb="0" eb="1">
      <t>エン</t>
    </rPh>
    <phoneticPr fontId="2"/>
  </si>
  <si>
    <t>歳</t>
    <rPh sb="0" eb="1">
      <t>サイ</t>
    </rPh>
    <phoneticPr fontId="2"/>
  </si>
  <si>
    <t>所得税</t>
    <rPh sb="0" eb="3">
      <t>ショトクゼイ</t>
    </rPh>
    <phoneticPr fontId="2"/>
  </si>
  <si>
    <t>住民税</t>
    <rPh sb="0" eb="3">
      <t>ジュウミンゼイ</t>
    </rPh>
    <phoneticPr fontId="2"/>
  </si>
  <si>
    <t>48万円</t>
    <rPh sb="2" eb="4">
      <t>マンエン</t>
    </rPh>
    <phoneticPr fontId="2"/>
  </si>
  <si>
    <t>43万円</t>
    <rPh sb="2" eb="4">
      <t>マンエン</t>
    </rPh>
    <phoneticPr fontId="2"/>
  </si>
  <si>
    <t>63万円</t>
    <rPh sb="2" eb="4">
      <t>マンエン</t>
    </rPh>
    <phoneticPr fontId="2"/>
  </si>
  <si>
    <t>58万円</t>
    <rPh sb="2" eb="4">
      <t>マンエン</t>
    </rPh>
    <phoneticPr fontId="2"/>
  </si>
  <si>
    <t>32万円</t>
    <rPh sb="2" eb="4">
      <t>マンエン</t>
    </rPh>
    <phoneticPr fontId="2"/>
  </si>
  <si>
    <t>29万円</t>
    <rPh sb="2" eb="4">
      <t>マンエン</t>
    </rPh>
    <phoneticPr fontId="2"/>
  </si>
  <si>
    <t>16万円</t>
    <rPh sb="2" eb="4">
      <t>マンエン</t>
    </rPh>
    <phoneticPr fontId="2"/>
  </si>
  <si>
    <t>15万円</t>
    <rPh sb="2" eb="4">
      <t>マンエン</t>
    </rPh>
    <phoneticPr fontId="2"/>
  </si>
  <si>
    <t>0円</t>
    <rPh sb="1" eb="2">
      <t>エン</t>
    </rPh>
    <phoneticPr fontId="2"/>
  </si>
  <si>
    <t>基礎控除額</t>
    <rPh sb="0" eb="2">
      <t>キソ</t>
    </rPh>
    <rPh sb="2" eb="4">
      <t>コウジョ</t>
    </rPh>
    <rPh sb="4" eb="5">
      <t>ガク</t>
    </rPh>
    <phoneticPr fontId="2"/>
  </si>
  <si>
    <t xml:space="preserve">     　　　   合計所得金額2,500万円～</t>
    <rPh sb="11" eb="13">
      <t>ゴウケイ</t>
    </rPh>
    <rPh sb="13" eb="15">
      <t>ショトク</t>
    </rPh>
    <rPh sb="15" eb="17">
      <t>キンガク</t>
    </rPh>
    <rPh sb="22" eb="24">
      <t>マンエン</t>
    </rPh>
    <phoneticPr fontId="2"/>
  </si>
  <si>
    <t>控除差</t>
    <rPh sb="0" eb="2">
      <t>コウジョ</t>
    </rPh>
    <rPh sb="2" eb="3">
      <t>サ</t>
    </rPh>
    <phoneticPr fontId="2"/>
  </si>
  <si>
    <t>基礎控除</t>
    <rPh sb="0" eb="2">
      <t>キソ</t>
    </rPh>
    <rPh sb="2" eb="4">
      <t>コウジョ</t>
    </rPh>
    <phoneticPr fontId="2"/>
  </si>
  <si>
    <t>扶養控除</t>
    <rPh sb="0" eb="2">
      <t>フヨウ</t>
    </rPh>
    <rPh sb="2" eb="4">
      <t>コウジョ</t>
    </rPh>
    <phoneticPr fontId="2"/>
  </si>
  <si>
    <t>（人的控除差）</t>
    <rPh sb="1" eb="3">
      <t>ジンテキ</t>
    </rPh>
    <rPh sb="3" eb="5">
      <t>コウジョ</t>
    </rPh>
    <rPh sb="5" eb="6">
      <t>サ</t>
    </rPh>
    <phoneticPr fontId="2"/>
  </si>
  <si>
    <t>一般扶養控除</t>
    <rPh sb="0" eb="2">
      <t>イッパン</t>
    </rPh>
    <rPh sb="2" eb="4">
      <t>フヨウ</t>
    </rPh>
    <rPh sb="4" eb="6">
      <t>コウジョ</t>
    </rPh>
    <phoneticPr fontId="2"/>
  </si>
  <si>
    <t>特定扶養控除</t>
    <rPh sb="0" eb="2">
      <t>トクテイ</t>
    </rPh>
    <rPh sb="2" eb="4">
      <t>フヨウ</t>
    </rPh>
    <rPh sb="4" eb="6">
      <t>コウジョ</t>
    </rPh>
    <phoneticPr fontId="2"/>
  </si>
  <si>
    <t>老人扶養控除</t>
    <rPh sb="0" eb="2">
      <t>ロウジン</t>
    </rPh>
    <rPh sb="2" eb="4">
      <t>フヨウ</t>
    </rPh>
    <rPh sb="4" eb="6">
      <t>コウジョ</t>
    </rPh>
    <phoneticPr fontId="2"/>
  </si>
  <si>
    <t>老人扶養控除（同居）</t>
    <rPh sb="0" eb="2">
      <t>ロウジン</t>
    </rPh>
    <rPh sb="2" eb="4">
      <t>フヨウ</t>
    </rPh>
    <rPh sb="4" eb="6">
      <t>コウジョ</t>
    </rPh>
    <rPh sb="7" eb="9">
      <t>ドウキョ</t>
    </rPh>
    <phoneticPr fontId="2"/>
  </si>
  <si>
    <t>障害者控除（特別）</t>
    <rPh sb="0" eb="3">
      <t>ショウガイシャ</t>
    </rPh>
    <rPh sb="3" eb="5">
      <t>コウジョ</t>
    </rPh>
    <rPh sb="6" eb="8">
      <t>トクベツ</t>
    </rPh>
    <phoneticPr fontId="2"/>
  </si>
  <si>
    <t>寡婦控除</t>
    <rPh sb="0" eb="2">
      <t>カフ</t>
    </rPh>
    <rPh sb="2" eb="4">
      <t>コウジョ</t>
    </rPh>
    <phoneticPr fontId="2"/>
  </si>
  <si>
    <t>ひとり親控除</t>
    <rPh sb="3" eb="4">
      <t>オヤ</t>
    </rPh>
    <rPh sb="4" eb="6">
      <t>コウジョ</t>
    </rPh>
    <phoneticPr fontId="2"/>
  </si>
  <si>
    <t>人</t>
    <rPh sb="0" eb="1">
      <t>ヒト</t>
    </rPh>
    <phoneticPr fontId="2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</si>
  <si>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"/>
  </si>
  <si>
    <t>人的控除</t>
    <rPh sb="0" eb="2">
      <t>ジンテキ</t>
    </rPh>
    <rPh sb="2" eb="4">
      <t>コウジョ</t>
    </rPh>
    <phoneticPr fontId="2"/>
  </si>
  <si>
    <t>老人扶養控除(同居)</t>
    <rPh sb="0" eb="2">
      <t>ロウジン</t>
    </rPh>
    <rPh sb="2" eb="4">
      <t>フヨウ</t>
    </rPh>
    <rPh sb="4" eb="6">
      <t>コウジョ</t>
    </rPh>
    <rPh sb="7" eb="9">
      <t>ドウキョ</t>
    </rPh>
    <phoneticPr fontId="2"/>
  </si>
  <si>
    <t>障害者控除(普通)</t>
    <rPh sb="0" eb="3">
      <t>ショウガイシャ</t>
    </rPh>
    <rPh sb="3" eb="5">
      <t>コウジョ</t>
    </rPh>
    <rPh sb="6" eb="8">
      <t>フツウ</t>
    </rPh>
    <phoneticPr fontId="2"/>
  </si>
  <si>
    <t>障害者控除(特別)</t>
    <rPh sb="0" eb="3">
      <t>ショウガイシャ</t>
    </rPh>
    <rPh sb="3" eb="5">
      <t>コウジョ</t>
    </rPh>
    <rPh sb="6" eb="8">
      <t>トクベツ</t>
    </rPh>
    <phoneticPr fontId="2"/>
  </si>
  <si>
    <t>障害者控除（普通）</t>
    <rPh sb="0" eb="3">
      <t>ショウガイシャ</t>
    </rPh>
    <rPh sb="3" eb="5">
      <t>コウジョ</t>
    </rPh>
    <rPh sb="6" eb="8">
      <t>フツウ</t>
    </rPh>
    <phoneticPr fontId="2"/>
  </si>
  <si>
    <t>38万円</t>
    <rPh sb="2" eb="4">
      <t>マンエン</t>
    </rPh>
    <phoneticPr fontId="2"/>
  </si>
  <si>
    <t>33万円</t>
    <rPh sb="2" eb="4">
      <t>マンエン</t>
    </rPh>
    <phoneticPr fontId="2"/>
  </si>
  <si>
    <t>45万円</t>
    <rPh sb="2" eb="4">
      <t>マンエン</t>
    </rPh>
    <phoneticPr fontId="2"/>
  </si>
  <si>
    <t>27万円</t>
    <rPh sb="2" eb="4">
      <t>マンエン</t>
    </rPh>
    <phoneticPr fontId="2"/>
  </si>
  <si>
    <t>26万円</t>
    <rPh sb="2" eb="4">
      <t>マンエン</t>
    </rPh>
    <phoneticPr fontId="2"/>
  </si>
  <si>
    <t>障害者控除（特別:同居）</t>
    <rPh sb="0" eb="3">
      <t>ショウガイシャ</t>
    </rPh>
    <rPh sb="3" eb="5">
      <t>コウジョ</t>
    </rPh>
    <rPh sb="6" eb="8">
      <t>トクベツ</t>
    </rPh>
    <rPh sb="9" eb="11">
      <t>ドウキョ</t>
    </rPh>
    <phoneticPr fontId="2"/>
  </si>
  <si>
    <t>障害者控除(特別:同居)</t>
    <rPh sb="0" eb="3">
      <t>ショウガイシャ</t>
    </rPh>
    <rPh sb="3" eb="5">
      <t>コウジョ</t>
    </rPh>
    <rPh sb="6" eb="8">
      <t>トクベツ</t>
    </rPh>
    <rPh sb="9" eb="11">
      <t>ドウキョ</t>
    </rPh>
    <phoneticPr fontId="2"/>
  </si>
  <si>
    <t>75万円</t>
    <rPh sb="2" eb="4">
      <t>マンエン</t>
    </rPh>
    <phoneticPr fontId="2"/>
  </si>
  <si>
    <t>53万円</t>
    <rPh sb="2" eb="4">
      <t>マンエン</t>
    </rPh>
    <phoneticPr fontId="2"/>
  </si>
  <si>
    <t>40万円</t>
    <rPh sb="2" eb="4">
      <t>マンエン</t>
    </rPh>
    <phoneticPr fontId="2"/>
  </si>
  <si>
    <t>30万円</t>
    <rPh sb="2" eb="4">
      <t>マンエン</t>
    </rPh>
    <phoneticPr fontId="2"/>
  </si>
  <si>
    <t>35万円</t>
    <rPh sb="2" eb="4">
      <t>マンエン</t>
    </rPh>
    <phoneticPr fontId="2"/>
  </si>
  <si>
    <t>配偶者控除</t>
    <rPh sb="0" eb="3">
      <t>ハイグウシャ</t>
    </rPh>
    <rPh sb="3" eb="5">
      <t>コウジョ</t>
    </rPh>
    <phoneticPr fontId="2"/>
  </si>
  <si>
    <t>一般</t>
    <rPh sb="0" eb="2">
      <t>イッパン</t>
    </rPh>
    <phoneticPr fontId="2"/>
  </si>
  <si>
    <t>老人</t>
    <rPh sb="0" eb="2">
      <t>ロウジン</t>
    </rPh>
    <phoneticPr fontId="2"/>
  </si>
  <si>
    <t>22万円</t>
    <rPh sb="2" eb="4">
      <t>マンエン</t>
    </rPh>
    <phoneticPr fontId="2"/>
  </si>
  <si>
    <t>11万円</t>
    <rPh sb="2" eb="4">
      <t>マンエン</t>
    </rPh>
    <phoneticPr fontId="2"/>
  </si>
  <si>
    <t>13万円</t>
    <rPh sb="2" eb="4">
      <t>マンエン</t>
    </rPh>
    <phoneticPr fontId="2"/>
  </si>
  <si>
    <t>48万円</t>
    <rPh sb="3" eb="4">
      <t>エン</t>
    </rPh>
    <phoneticPr fontId="2"/>
  </si>
  <si>
    <t>寄附金上限額(目安)</t>
    <rPh sb="0" eb="3">
      <t>キフキン</t>
    </rPh>
    <rPh sb="3" eb="5">
      <t>ジョウゲン</t>
    </rPh>
    <rPh sb="5" eb="6">
      <t>ガク</t>
    </rPh>
    <rPh sb="7" eb="9">
      <t>メヤス</t>
    </rPh>
    <phoneticPr fontId="2"/>
  </si>
  <si>
    <t>配偶者特別控除</t>
    <rPh sb="0" eb="3">
      <t>ハイグウシャ</t>
    </rPh>
    <rPh sb="3" eb="5">
      <t>トクベツ</t>
    </rPh>
    <rPh sb="5" eb="7">
      <t>コウジョ</t>
    </rPh>
    <phoneticPr fontId="2"/>
  </si>
  <si>
    <t>所得の範囲</t>
    <rPh sb="0" eb="2">
      <t>ショトク</t>
    </rPh>
    <rPh sb="3" eb="5">
      <t>ハンイ</t>
    </rPh>
    <phoneticPr fontId="2"/>
  </si>
  <si>
    <t>扶養者の所得</t>
    <rPh sb="0" eb="3">
      <t>フヨウシャ</t>
    </rPh>
    <rPh sb="4" eb="6">
      <t>ショトク</t>
    </rPh>
    <phoneticPr fontId="2"/>
  </si>
  <si>
    <t>900万円以下</t>
    <rPh sb="3" eb="5">
      <t>マンエン</t>
    </rPh>
    <rPh sb="5" eb="7">
      <t>イカ</t>
    </rPh>
    <phoneticPr fontId="2"/>
  </si>
  <si>
    <t>900万円超～950万円以下</t>
    <rPh sb="3" eb="5">
      <t>マンエン</t>
    </rPh>
    <rPh sb="5" eb="6">
      <t>コ</t>
    </rPh>
    <rPh sb="10" eb="12">
      <t>マンエン</t>
    </rPh>
    <rPh sb="12" eb="14">
      <t>イカ</t>
    </rPh>
    <phoneticPr fontId="2"/>
  </si>
  <si>
    <t>所得税</t>
    <phoneticPr fontId="2"/>
  </si>
  <si>
    <t>950万円超～1,000万円以下</t>
    <rPh sb="3" eb="5">
      <t>マンエン</t>
    </rPh>
    <rPh sb="5" eb="6">
      <t>コ</t>
    </rPh>
    <rPh sb="12" eb="14">
      <t>マンエン</t>
    </rPh>
    <rPh sb="14" eb="16">
      <t>イカ</t>
    </rPh>
    <phoneticPr fontId="2"/>
  </si>
  <si>
    <t>合計所得金額950万円超～1,000円万円以下</t>
    <rPh sb="0" eb="2">
      <t>ゴウケイ</t>
    </rPh>
    <rPh sb="2" eb="4">
      <t>ショトク</t>
    </rPh>
    <rPh sb="4" eb="6">
      <t>キンガク</t>
    </rPh>
    <rPh sb="9" eb="11">
      <t>マンエン</t>
    </rPh>
    <rPh sb="18" eb="19">
      <t>エン</t>
    </rPh>
    <rPh sb="19" eb="20">
      <t>マン</t>
    </rPh>
    <rPh sb="20" eb="21">
      <t>エン</t>
    </rPh>
    <rPh sb="21" eb="23">
      <t>イカ</t>
    </rPh>
    <phoneticPr fontId="2"/>
  </si>
  <si>
    <t xml:space="preserve">                        ～合計所得金額900万円以下</t>
    <rPh sb="25" eb="27">
      <t>ゴウケイ</t>
    </rPh>
    <rPh sb="27" eb="29">
      <t>ショトク</t>
    </rPh>
    <rPh sb="29" eb="31">
      <t>キンガク</t>
    </rPh>
    <rPh sb="34" eb="36">
      <t>マンエン</t>
    </rPh>
    <rPh sb="36" eb="38">
      <t>イカ</t>
    </rPh>
    <phoneticPr fontId="2"/>
  </si>
  <si>
    <t xml:space="preserve">       合計所得金額900万円超～950万円以下</t>
    <rPh sb="7" eb="9">
      <t>ゴウケイ</t>
    </rPh>
    <rPh sb="9" eb="11">
      <t>ショトク</t>
    </rPh>
    <rPh sb="11" eb="13">
      <t>キンガク</t>
    </rPh>
    <rPh sb="16" eb="18">
      <t>マンエン</t>
    </rPh>
    <rPh sb="23" eb="25">
      <t>マンエン</t>
    </rPh>
    <rPh sb="25" eb="27">
      <t>イカ</t>
    </rPh>
    <phoneticPr fontId="2"/>
  </si>
  <si>
    <t xml:space="preserve">       合計所得金額900万円超～950万円以下</t>
    <rPh sb="7" eb="9">
      <t>ゴウケイ</t>
    </rPh>
    <rPh sb="9" eb="11">
      <t>ショトク</t>
    </rPh>
    <rPh sb="11" eb="13">
      <t>キンガク</t>
    </rPh>
    <rPh sb="16" eb="18">
      <t>マンエン</t>
    </rPh>
    <rPh sb="18" eb="19">
      <t>コ</t>
    </rPh>
    <rPh sb="23" eb="25">
      <t>マンエン</t>
    </rPh>
    <rPh sb="25" eb="27">
      <t>イカ</t>
    </rPh>
    <phoneticPr fontId="2"/>
  </si>
  <si>
    <t>合計所得金額2,350万円超～2,400万円以下</t>
    <rPh sb="0" eb="2">
      <t>ゴウケイ</t>
    </rPh>
    <rPh sb="2" eb="4">
      <t>ショトク</t>
    </rPh>
    <rPh sb="4" eb="6">
      <t>キンガク</t>
    </rPh>
    <rPh sb="11" eb="13">
      <t>マンエン</t>
    </rPh>
    <rPh sb="20" eb="22">
      <t>マンエン</t>
    </rPh>
    <rPh sb="22" eb="24">
      <t>イカ</t>
    </rPh>
    <phoneticPr fontId="2"/>
  </si>
  <si>
    <t>合計所得金額2,400万円超～2,450万円以下</t>
    <rPh sb="0" eb="2">
      <t>ゴウケイ</t>
    </rPh>
    <rPh sb="2" eb="4">
      <t>ショトク</t>
    </rPh>
    <rPh sb="4" eb="6">
      <t>キンガク</t>
    </rPh>
    <rPh sb="11" eb="13">
      <t>マンエン</t>
    </rPh>
    <rPh sb="20" eb="22">
      <t>マンエン</t>
    </rPh>
    <rPh sb="22" eb="24">
      <t>イカ</t>
    </rPh>
    <phoneticPr fontId="2"/>
  </si>
  <si>
    <t>合計所得金額2,450万円超～2,500万円以下</t>
    <rPh sb="0" eb="2">
      <t>ゴウケイ</t>
    </rPh>
    <rPh sb="2" eb="4">
      <t>ショトク</t>
    </rPh>
    <rPh sb="4" eb="6">
      <t>キンガク</t>
    </rPh>
    <rPh sb="11" eb="13">
      <t>マンエン</t>
    </rPh>
    <rPh sb="20" eb="22">
      <t>マンエン</t>
    </rPh>
    <rPh sb="22" eb="24">
      <t>イカ</t>
    </rPh>
    <phoneticPr fontId="2"/>
  </si>
  <si>
    <t xml:space="preserve">   合計所得金額655万円超～2,350万円以下</t>
    <rPh sb="3" eb="5">
      <t>ゴウケイ</t>
    </rPh>
    <rPh sb="5" eb="7">
      <t>ショトク</t>
    </rPh>
    <rPh sb="7" eb="9">
      <t>キンガク</t>
    </rPh>
    <rPh sb="12" eb="14">
      <t>マンエン</t>
    </rPh>
    <rPh sb="21" eb="23">
      <t>マンエン</t>
    </rPh>
    <rPh sb="23" eb="25">
      <t>イカ</t>
    </rPh>
    <phoneticPr fontId="2"/>
  </si>
  <si>
    <t xml:space="preserve">      合計所得金額489万円超～655万円以下</t>
    <rPh sb="6" eb="8">
      <t>ゴウケイ</t>
    </rPh>
    <rPh sb="8" eb="10">
      <t>ショトク</t>
    </rPh>
    <rPh sb="10" eb="12">
      <t>キンガク</t>
    </rPh>
    <rPh sb="15" eb="17">
      <t>マンエン</t>
    </rPh>
    <rPh sb="22" eb="24">
      <t>マンエン</t>
    </rPh>
    <rPh sb="24" eb="26">
      <t>イカ</t>
    </rPh>
    <phoneticPr fontId="2"/>
  </si>
  <si>
    <t xml:space="preserve">      合計所得金額336万円超～489万円以下</t>
    <rPh sb="6" eb="8">
      <t>ゴウケイ</t>
    </rPh>
    <rPh sb="8" eb="10">
      <t>ショトク</t>
    </rPh>
    <rPh sb="10" eb="12">
      <t>キンガク</t>
    </rPh>
    <rPh sb="15" eb="17">
      <t>マンエン</t>
    </rPh>
    <rPh sb="22" eb="24">
      <t>マンエン</t>
    </rPh>
    <rPh sb="24" eb="26">
      <t>イカ</t>
    </rPh>
    <phoneticPr fontId="2"/>
  </si>
  <si>
    <t xml:space="preserve">      合計所得金額132万円超～336万円以下</t>
    <rPh sb="6" eb="8">
      <t>ゴウケイ</t>
    </rPh>
    <rPh sb="8" eb="10">
      <t>ショトク</t>
    </rPh>
    <rPh sb="10" eb="12">
      <t>キンガク</t>
    </rPh>
    <rPh sb="15" eb="17">
      <t>マンエン</t>
    </rPh>
    <rPh sb="22" eb="24">
      <t>マンエン</t>
    </rPh>
    <rPh sb="24" eb="26">
      <t>イカ</t>
    </rPh>
    <phoneticPr fontId="2"/>
  </si>
  <si>
    <t>　　　　                 　　～合計所得金額132万円以下</t>
    <rPh sb="24" eb="26">
      <t>ゴウケイ</t>
    </rPh>
    <rPh sb="26" eb="28">
      <t>ショトク</t>
    </rPh>
    <rPh sb="28" eb="30">
      <t>キンガク</t>
    </rPh>
    <rPh sb="33" eb="35">
      <t>マンエン</t>
    </rPh>
    <rPh sb="35" eb="37">
      <t>イカ</t>
    </rPh>
    <phoneticPr fontId="2"/>
  </si>
  <si>
    <t>95万円超～100万円以下</t>
    <rPh sb="2" eb="4">
      <t>マンエン</t>
    </rPh>
    <rPh sb="4" eb="5">
      <t>コ</t>
    </rPh>
    <rPh sb="9" eb="11">
      <t>マンエン</t>
    </rPh>
    <rPh sb="11" eb="13">
      <t>イカ</t>
    </rPh>
    <phoneticPr fontId="2"/>
  </si>
  <si>
    <t xml:space="preserve">  48万円超～95万円以下</t>
    <rPh sb="4" eb="6">
      <t>マンエン</t>
    </rPh>
    <rPh sb="6" eb="7">
      <t>コ</t>
    </rPh>
    <rPh sb="10" eb="12">
      <t>マンエン</t>
    </rPh>
    <rPh sb="12" eb="14">
      <t>イカ</t>
    </rPh>
    <phoneticPr fontId="2"/>
  </si>
  <si>
    <t>36万円</t>
    <rPh sb="2" eb="4">
      <t>マンエン</t>
    </rPh>
    <phoneticPr fontId="2"/>
  </si>
  <si>
    <t>24万円</t>
    <rPh sb="2" eb="4">
      <t>マンエン</t>
    </rPh>
    <phoneticPr fontId="2"/>
  </si>
  <si>
    <t>12万円</t>
    <rPh sb="2" eb="4">
      <t>マンエン</t>
    </rPh>
    <phoneticPr fontId="2"/>
  </si>
  <si>
    <t>※133万円以下は人的控除差がないため割愛</t>
    <rPh sb="4" eb="6">
      <t>マンエン</t>
    </rPh>
    <rPh sb="6" eb="8">
      <t>イカ</t>
    </rPh>
    <rPh sb="9" eb="11">
      <t>ジンテキ</t>
    </rPh>
    <rPh sb="11" eb="13">
      <t>コウジョ</t>
    </rPh>
    <rPh sb="13" eb="14">
      <t>サ</t>
    </rPh>
    <rPh sb="19" eb="21">
      <t>カツアイ</t>
    </rPh>
    <phoneticPr fontId="2"/>
  </si>
  <si>
    <t>配偶者・配偶者特別控除（一般）</t>
    <rPh sb="0" eb="3">
      <t>ハイグウシャ</t>
    </rPh>
    <rPh sb="9" eb="11">
      <t>コウジョ</t>
    </rPh>
    <rPh sb="12" eb="14">
      <t>イッパン</t>
    </rPh>
    <phoneticPr fontId="2"/>
  </si>
  <si>
    <t>配偶者・配偶者特別控除（老人）</t>
    <rPh sb="0" eb="3">
      <t>ハイグウシャ</t>
    </rPh>
    <rPh sb="4" eb="7">
      <t>ハイグウシャ</t>
    </rPh>
    <rPh sb="7" eb="9">
      <t>トクベツ</t>
    </rPh>
    <rPh sb="9" eb="11">
      <t>コウジョ</t>
    </rPh>
    <rPh sb="12" eb="14">
      <t>ロウジン</t>
    </rPh>
    <phoneticPr fontId="2"/>
  </si>
  <si>
    <t>合計</t>
    <rPh sb="0" eb="2">
      <t>ゴウケイ</t>
    </rPh>
    <phoneticPr fontId="2"/>
  </si>
  <si>
    <t>収入・所得入力欄</t>
    <rPh sb="0" eb="2">
      <t>シュウニュウ</t>
    </rPh>
    <rPh sb="3" eb="5">
      <t>ショトク</t>
    </rPh>
    <rPh sb="5" eb="7">
      <t>ニュウリョク</t>
    </rPh>
    <rPh sb="7" eb="8">
      <t>ラン</t>
    </rPh>
    <phoneticPr fontId="2"/>
  </si>
  <si>
    <t>所得控除入力欄</t>
    <rPh sb="0" eb="4">
      <t>ショトクコウジョ</t>
    </rPh>
    <rPh sb="4" eb="6">
      <t>ニュウリョク</t>
    </rPh>
    <rPh sb="6" eb="7">
      <t>ラン</t>
    </rPh>
    <phoneticPr fontId="2"/>
  </si>
  <si>
    <t>特定親族の合計所得金額と特定親族特別控除額</t>
    <rPh sb="0" eb="2">
      <t>トクテイ</t>
    </rPh>
    <rPh sb="2" eb="4">
      <t>シンゾク</t>
    </rPh>
    <rPh sb="5" eb="7">
      <t>ゴウケイ</t>
    </rPh>
    <rPh sb="7" eb="9">
      <t>ショトク</t>
    </rPh>
    <rPh sb="9" eb="11">
      <t>キンガク</t>
    </rPh>
    <rPh sb="12" eb="14">
      <t>トクテイ</t>
    </rPh>
    <rPh sb="14" eb="16">
      <t>シンゾク</t>
    </rPh>
    <rPh sb="16" eb="18">
      <t>トクベツ</t>
    </rPh>
    <rPh sb="18" eb="21">
      <t>コウジョガク</t>
    </rPh>
    <phoneticPr fontId="2"/>
  </si>
  <si>
    <t>61万円</t>
    <rPh sb="2" eb="4">
      <t>マンエン</t>
    </rPh>
    <phoneticPr fontId="2"/>
  </si>
  <si>
    <t>51万円</t>
    <rPh sb="2" eb="4">
      <t>マンエン</t>
    </rPh>
    <phoneticPr fontId="2"/>
  </si>
  <si>
    <t>58万円　～　85万円以下</t>
    <rPh sb="2" eb="4">
      <t>マンエン</t>
    </rPh>
    <rPh sb="9" eb="11">
      <t>マンエン</t>
    </rPh>
    <rPh sb="11" eb="13">
      <t>イカ</t>
    </rPh>
    <phoneticPr fontId="2"/>
  </si>
  <si>
    <t>85万円　～　90万円以下</t>
    <rPh sb="2" eb="3">
      <t>マン</t>
    </rPh>
    <rPh sb="3" eb="4">
      <t>エン</t>
    </rPh>
    <rPh sb="9" eb="11">
      <t>マンエン</t>
    </rPh>
    <rPh sb="11" eb="13">
      <t>イカ</t>
    </rPh>
    <phoneticPr fontId="2"/>
  </si>
  <si>
    <t>90万円　～　95万円以下</t>
    <rPh sb="2" eb="4">
      <t>マンエン</t>
    </rPh>
    <rPh sb="9" eb="11">
      <t>マンエン</t>
    </rPh>
    <rPh sb="11" eb="13">
      <t>イカ</t>
    </rPh>
    <phoneticPr fontId="2"/>
  </si>
  <si>
    <t>特定親族の合計所得金額</t>
    <rPh sb="0" eb="2">
      <t>トクテイ</t>
    </rPh>
    <rPh sb="2" eb="4">
      <t>シンゾク</t>
    </rPh>
    <rPh sb="5" eb="7">
      <t>ゴウケイ</t>
    </rPh>
    <rPh sb="7" eb="9">
      <t>ショトク</t>
    </rPh>
    <rPh sb="9" eb="11">
      <t>キンガク</t>
    </rPh>
    <phoneticPr fontId="2"/>
  </si>
  <si>
    <t>※123万円以下は人的控除差がないため割愛</t>
    <rPh sb="4" eb="6">
      <t>マンエン</t>
    </rPh>
    <rPh sb="6" eb="8">
      <t>イカ</t>
    </rPh>
    <rPh sb="9" eb="11">
      <t>ジンテキ</t>
    </rPh>
    <rPh sb="11" eb="13">
      <t>コウジョ</t>
    </rPh>
    <rPh sb="13" eb="14">
      <t>サ</t>
    </rPh>
    <rPh sb="19" eb="21">
      <t>カツアイ</t>
    </rPh>
    <phoneticPr fontId="2"/>
  </si>
  <si>
    <t>勤労学生控除</t>
    <rPh sb="0" eb="2">
      <t>キンロウ</t>
    </rPh>
    <rPh sb="2" eb="4">
      <t>ガクセイ</t>
    </rPh>
    <rPh sb="4" eb="6">
      <t>コウジョ</t>
    </rPh>
    <phoneticPr fontId="2"/>
  </si>
  <si>
    <r>
      <rPr>
        <sz val="11"/>
        <color theme="1"/>
        <rFont val="HG丸ｺﾞｼｯｸM-PRO"/>
        <family val="3"/>
        <charset val="128"/>
      </rPr>
      <t xml:space="preserve">   </t>
    </r>
    <r>
      <rPr>
        <u/>
        <sz val="11"/>
        <color theme="1"/>
        <rFont val="HG丸ｺﾞｼｯｸM-PRO"/>
        <family val="3"/>
        <charset val="128"/>
      </rPr>
      <t>※該当項目のみご記入ください</t>
    </r>
    <rPh sb="4" eb="6">
      <t>ガイトウ</t>
    </rPh>
    <rPh sb="6" eb="8">
      <t>コウモク</t>
    </rPh>
    <rPh sb="11" eb="13">
      <t>キニュウ</t>
    </rPh>
    <phoneticPr fontId="2"/>
  </si>
  <si>
    <t>課税総所得金額</t>
    <rPh sb="0" eb="2">
      <t>カゼイ</t>
    </rPh>
    <rPh sb="2" eb="5">
      <t>ソウショトク</t>
    </rPh>
    <rPh sb="5" eb="7">
      <t>キンガク</t>
    </rPh>
    <rPh sb="6" eb="7">
      <t>ガク</t>
    </rPh>
    <phoneticPr fontId="2"/>
  </si>
  <si>
    <t>課税総所得金額ー人的控除差</t>
    <rPh sb="0" eb="2">
      <t>カゼイ</t>
    </rPh>
    <rPh sb="2" eb="5">
      <t>ソウショトク</t>
    </rPh>
    <rPh sb="5" eb="7">
      <t>キンガク</t>
    </rPh>
    <rPh sb="8" eb="10">
      <t>ジンテキ</t>
    </rPh>
    <rPh sb="10" eb="12">
      <t>コウジョ</t>
    </rPh>
    <rPh sb="12" eb="13">
      <t>サ</t>
    </rPh>
    <phoneticPr fontId="2"/>
  </si>
  <si>
    <t>課税総所得金額－人的控除差調整額</t>
    <phoneticPr fontId="2"/>
  </si>
  <si>
    <r>
      <t>限界</t>
    </r>
    <r>
      <rPr>
        <sz val="12"/>
        <color theme="1"/>
        <rFont val="游ゴシック"/>
        <family val="3"/>
        <charset val="128"/>
        <scheme val="minor"/>
      </rPr>
      <t>税</t>
    </r>
    <r>
      <rPr>
        <sz val="12"/>
        <color theme="1"/>
        <rFont val="游ゴシック"/>
        <family val="2"/>
        <charset val="128"/>
        <scheme val="minor"/>
      </rPr>
      <t>率(ア)</t>
    </r>
    <phoneticPr fontId="2"/>
  </si>
  <si>
    <t>注意事項</t>
    <rPh sb="0" eb="4">
      <t>チュウイジコウ</t>
    </rPh>
    <phoneticPr fontId="2"/>
  </si>
  <si>
    <t>所得控除要件</t>
    <rPh sb="0" eb="4">
      <t>ショトクコウジョ</t>
    </rPh>
    <rPh sb="4" eb="6">
      <t>ヨウケン</t>
    </rPh>
    <phoneticPr fontId="2"/>
  </si>
  <si>
    <t xml:space="preserve">  ○　このシミュレーションは令和8年度市民税・府民税に適用される税制改正が反映されたものです。</t>
    <rPh sb="15" eb="17">
      <t>レイワ</t>
    </rPh>
    <rPh sb="18" eb="20">
      <t>ネンド</t>
    </rPh>
    <rPh sb="20" eb="23">
      <t>シミンゼイ</t>
    </rPh>
    <rPh sb="24" eb="27">
      <t>フミンゼイ</t>
    </rPh>
    <rPh sb="28" eb="30">
      <t>テキヨウ</t>
    </rPh>
    <rPh sb="33" eb="35">
      <t>ゼイセイ</t>
    </rPh>
    <rPh sb="35" eb="37">
      <t>カイセイ</t>
    </rPh>
    <rPh sb="38" eb="40">
      <t>ハンエイ</t>
    </rPh>
    <phoneticPr fontId="2"/>
  </si>
  <si>
    <t xml:space="preserve">  ○　市民税・府民税額を試算し、その税額を基に上限額を試算するため、実際の計算結果とは異なる場合があります。</t>
    <rPh sb="4" eb="7">
      <t>シミンゼイ</t>
    </rPh>
    <rPh sb="8" eb="11">
      <t>フミンゼイ</t>
    </rPh>
    <rPh sb="11" eb="12">
      <t>ガク</t>
    </rPh>
    <rPh sb="13" eb="15">
      <t>シサン</t>
    </rPh>
    <rPh sb="19" eb="21">
      <t>ゼイガク</t>
    </rPh>
    <rPh sb="22" eb="23">
      <t>モト</t>
    </rPh>
    <rPh sb="24" eb="26">
      <t>ジョウゲン</t>
    </rPh>
    <rPh sb="26" eb="27">
      <t>ガク</t>
    </rPh>
    <rPh sb="28" eb="30">
      <t>シサン</t>
    </rPh>
    <rPh sb="35" eb="37">
      <t>ジッサイ</t>
    </rPh>
    <rPh sb="38" eb="40">
      <t>ケイサン</t>
    </rPh>
    <rPh sb="40" eb="42">
      <t>ケッカ</t>
    </rPh>
    <rPh sb="44" eb="45">
      <t>コト</t>
    </rPh>
    <rPh sb="47" eb="49">
      <t>バアイ</t>
    </rPh>
    <phoneticPr fontId="2"/>
  </si>
  <si>
    <t xml:space="preserve">  ○　シミュレーションを利用する際は、源泉徴収票等を参考にご利用ください。</t>
    <rPh sb="13" eb="15">
      <t>リヨウ</t>
    </rPh>
    <rPh sb="17" eb="18">
      <t>サイ</t>
    </rPh>
    <rPh sb="20" eb="25">
      <t>ゲンセンチョウシュウヒョウ</t>
    </rPh>
    <rPh sb="25" eb="26">
      <t>トウ</t>
    </rPh>
    <rPh sb="27" eb="29">
      <t>サンコウ</t>
    </rPh>
    <rPh sb="31" eb="33">
      <t>リヨウ</t>
    </rPh>
    <phoneticPr fontId="2"/>
  </si>
  <si>
    <t xml:space="preserve">        源泉徴収票等がなくてもご利用いただくことはできます。</t>
    <rPh sb="8" eb="14">
      <t>ゲンセン</t>
    </rPh>
    <rPh sb="20" eb="22">
      <t>リヨウ</t>
    </rPh>
    <phoneticPr fontId="2"/>
  </si>
  <si>
    <r>
      <t>　  　</t>
    </r>
    <r>
      <rPr>
        <b/>
        <u/>
        <sz val="12"/>
        <color rgb="FFFF0000"/>
        <rFont val="HG丸ｺﾞｼｯｸM-PRO"/>
        <family val="3"/>
        <charset val="128"/>
      </rPr>
      <t>試算結果はあくまで目安としてください。</t>
    </r>
    <rPh sb="4" eb="6">
      <t>シサン</t>
    </rPh>
    <rPh sb="6" eb="8">
      <t>ケッカ</t>
    </rPh>
    <rPh sb="13" eb="15">
      <t>メヤス</t>
    </rPh>
    <phoneticPr fontId="2"/>
  </si>
  <si>
    <r>
      <t xml:space="preserve">  ○    特定扶養控除･･･該当年の12月31日時点で</t>
    </r>
    <r>
      <rPr>
        <b/>
        <sz val="12"/>
        <color rgb="FFFF0000"/>
        <rFont val="HG丸ｺﾞｼｯｸM-PRO"/>
        <family val="3"/>
        <charset val="128"/>
      </rPr>
      <t>19歳～22歳の人</t>
    </r>
    <rPh sb="7" eb="9">
      <t>トクテイ</t>
    </rPh>
    <rPh sb="9" eb="11">
      <t>フヨウ</t>
    </rPh>
    <rPh sb="11" eb="13">
      <t>コウジョ</t>
    </rPh>
    <rPh sb="16" eb="18">
      <t>ガイトウ</t>
    </rPh>
    <rPh sb="18" eb="19">
      <t>ネン</t>
    </rPh>
    <rPh sb="22" eb="23">
      <t>ガツ</t>
    </rPh>
    <rPh sb="25" eb="26">
      <t>ニチ</t>
    </rPh>
    <rPh sb="26" eb="28">
      <t>ジテン</t>
    </rPh>
    <rPh sb="31" eb="32">
      <t>サイ</t>
    </rPh>
    <rPh sb="35" eb="36">
      <t>サイ</t>
    </rPh>
    <rPh sb="37" eb="38">
      <t>ヒト</t>
    </rPh>
    <phoneticPr fontId="2"/>
  </si>
  <si>
    <t xml:space="preserve">         　　　　　　　　　 障害者控除対象者認定書：特別障害またはねたきり老人</t>
    <phoneticPr fontId="2"/>
  </si>
  <si>
    <r>
      <t xml:space="preserve">  ○    老人扶養控除･･･該当年の12月31日時点で</t>
    </r>
    <r>
      <rPr>
        <b/>
        <sz val="12"/>
        <color rgb="FFFF0000"/>
        <rFont val="HG丸ｺﾞｼｯｸM-PRO"/>
        <family val="3"/>
        <charset val="128"/>
      </rPr>
      <t>70歳以上の人</t>
    </r>
    <rPh sb="7" eb="9">
      <t>ロウジン</t>
    </rPh>
    <rPh sb="9" eb="11">
      <t>フヨウ</t>
    </rPh>
    <rPh sb="11" eb="13">
      <t>コウジョ</t>
    </rPh>
    <rPh sb="16" eb="18">
      <t>ガイトウ</t>
    </rPh>
    <rPh sb="18" eb="19">
      <t>ネン</t>
    </rPh>
    <rPh sb="22" eb="23">
      <t>ガツ</t>
    </rPh>
    <rPh sb="25" eb="26">
      <t>ニチ</t>
    </rPh>
    <rPh sb="26" eb="28">
      <t>ジテン</t>
    </rPh>
    <rPh sb="31" eb="32">
      <t>サイ</t>
    </rPh>
    <rPh sb="32" eb="34">
      <t>イジョウ</t>
    </rPh>
    <rPh sb="35" eb="36">
      <t>ヒト</t>
    </rPh>
    <phoneticPr fontId="2"/>
  </si>
  <si>
    <t>入力項目</t>
    <rPh sb="0" eb="2">
      <t>ニュウリョク</t>
    </rPh>
    <rPh sb="2" eb="4">
      <t>コウモク</t>
    </rPh>
    <phoneticPr fontId="2"/>
  </si>
  <si>
    <t xml:space="preserve">  ○    寡婦控除･･･夫と離婚した後に婚姻していない人で子以外の扶養親族がいる人、夫と死別した後に婚姻していない人</t>
    <rPh sb="7" eb="9">
      <t>カフ</t>
    </rPh>
    <rPh sb="9" eb="11">
      <t>コウジョ</t>
    </rPh>
    <rPh sb="14" eb="15">
      <t>オット</t>
    </rPh>
    <rPh sb="16" eb="18">
      <t>リコン</t>
    </rPh>
    <rPh sb="20" eb="21">
      <t>アト</t>
    </rPh>
    <rPh sb="22" eb="24">
      <t>コンイン</t>
    </rPh>
    <rPh sb="29" eb="30">
      <t>ヒト</t>
    </rPh>
    <rPh sb="31" eb="32">
      <t>コ</t>
    </rPh>
    <rPh sb="32" eb="34">
      <t>イガイ</t>
    </rPh>
    <rPh sb="35" eb="37">
      <t>フヨウ</t>
    </rPh>
    <rPh sb="37" eb="39">
      <t>シンゾク</t>
    </rPh>
    <rPh sb="42" eb="43">
      <t>ヒト</t>
    </rPh>
    <phoneticPr fontId="2"/>
  </si>
  <si>
    <t xml:space="preserve">  ○    ひとり親控除･･･婚姻歴や性別に関わらず、生計を一にする子がいる単身者の人　  </t>
    <rPh sb="10" eb="11">
      <t>オヤ</t>
    </rPh>
    <rPh sb="11" eb="13">
      <t>コウジョ</t>
    </rPh>
    <rPh sb="16" eb="18">
      <t>コンイン</t>
    </rPh>
    <rPh sb="18" eb="19">
      <t>レキ</t>
    </rPh>
    <rPh sb="20" eb="22">
      <t>セイベツ</t>
    </rPh>
    <rPh sb="23" eb="24">
      <t>カカ</t>
    </rPh>
    <rPh sb="28" eb="30">
      <t>セイケイ</t>
    </rPh>
    <rPh sb="31" eb="32">
      <t>イツ</t>
    </rPh>
    <rPh sb="35" eb="36">
      <t>コ</t>
    </rPh>
    <rPh sb="39" eb="42">
      <t>タンシンシャ</t>
    </rPh>
    <rPh sb="43" eb="44">
      <t>ヒト</t>
    </rPh>
    <phoneticPr fontId="2"/>
  </si>
  <si>
    <t>　 　※寡婦控除、ひとり親控除ともに合計所得金額が500万円以下であること。</t>
    <rPh sb="4" eb="6">
      <t>カフ</t>
    </rPh>
    <rPh sb="6" eb="8">
      <t>コウジョ</t>
    </rPh>
    <rPh sb="12" eb="13">
      <t>オヤ</t>
    </rPh>
    <rPh sb="13" eb="15">
      <t>コウジョ</t>
    </rPh>
    <rPh sb="18" eb="20">
      <t>ゴウケイ</t>
    </rPh>
    <rPh sb="20" eb="22">
      <t>ショトク</t>
    </rPh>
    <rPh sb="22" eb="24">
      <t>キンガク</t>
    </rPh>
    <rPh sb="28" eb="32">
      <t>マンエンイカ</t>
    </rPh>
    <phoneticPr fontId="2"/>
  </si>
  <si>
    <t>必須項目</t>
    <rPh sb="0" eb="4">
      <t>ヒッスコウモク</t>
    </rPh>
    <phoneticPr fontId="2"/>
  </si>
  <si>
    <r>
      <rPr>
        <sz val="12"/>
        <color theme="1"/>
        <rFont val="HG丸ｺﾞｼｯｸM-PRO"/>
        <family val="3"/>
        <charset val="128"/>
      </rPr>
      <t xml:space="preserve">  〇    </t>
    </r>
    <r>
      <rPr>
        <b/>
        <u/>
        <sz val="12"/>
        <color rgb="FFFF0000"/>
        <rFont val="HG丸ｺﾞｼｯｸM-PRO"/>
        <family val="3"/>
        <charset val="128"/>
      </rPr>
      <t>所得控除額とは、社会保険料控除、小規模企業共済等掛金控除、生命保険料控除、地震保険料控除</t>
    </r>
    <rPh sb="7" eb="11">
      <t>ショトクコウジョ</t>
    </rPh>
    <rPh sb="11" eb="12">
      <t>ガク</t>
    </rPh>
    <rPh sb="15" eb="22">
      <t>シャカイホケンリョウコウジョ</t>
    </rPh>
    <rPh sb="23" eb="26">
      <t>ショウキボ</t>
    </rPh>
    <rPh sb="26" eb="30">
      <t>キギョウキョウサイ</t>
    </rPh>
    <rPh sb="30" eb="31">
      <t>トウ</t>
    </rPh>
    <rPh sb="31" eb="33">
      <t>カケキン</t>
    </rPh>
    <rPh sb="33" eb="35">
      <t>コウジョ</t>
    </rPh>
    <rPh sb="36" eb="43">
      <t>セイメイホケンリョウコウジョ</t>
    </rPh>
    <rPh sb="44" eb="51">
      <t>ジシンホケンリョウコウジョ</t>
    </rPh>
    <phoneticPr fontId="2"/>
  </si>
  <si>
    <r>
      <t xml:space="preserve">  ○    一般扶養控除･･･該当年の12月31日時点で</t>
    </r>
    <r>
      <rPr>
        <b/>
        <sz val="12"/>
        <color rgb="FFFF0000"/>
        <rFont val="HG丸ｺﾞｼｯｸM-PRO"/>
        <family val="3"/>
        <charset val="128"/>
      </rPr>
      <t>16歳以上で以下の扶養控除対象者以外の人</t>
    </r>
    <rPh sb="7" eb="9">
      <t>イッパン</t>
    </rPh>
    <rPh sb="9" eb="11">
      <t>フヨウ</t>
    </rPh>
    <rPh sb="11" eb="13">
      <t>コウジョ</t>
    </rPh>
    <rPh sb="16" eb="18">
      <t>ガイトウ</t>
    </rPh>
    <rPh sb="18" eb="19">
      <t>ネン</t>
    </rPh>
    <rPh sb="22" eb="23">
      <t>ガツ</t>
    </rPh>
    <rPh sb="25" eb="26">
      <t>ニチ</t>
    </rPh>
    <rPh sb="26" eb="28">
      <t>ジテン</t>
    </rPh>
    <rPh sb="31" eb="32">
      <t>サイ</t>
    </rPh>
    <rPh sb="32" eb="34">
      <t>イジョウ</t>
    </rPh>
    <rPh sb="35" eb="37">
      <t>イカ</t>
    </rPh>
    <rPh sb="38" eb="42">
      <t>フヨウコウジョ</t>
    </rPh>
    <rPh sb="42" eb="45">
      <t>タイショウシャ</t>
    </rPh>
    <rPh sb="45" eb="47">
      <t>イガイ</t>
    </rPh>
    <rPh sb="48" eb="49">
      <t>ヒト</t>
    </rPh>
    <phoneticPr fontId="2"/>
  </si>
  <si>
    <r>
      <rPr>
        <sz val="12"/>
        <color theme="1"/>
        <rFont val="HG丸ｺﾞｼｯｸM-PRO"/>
        <family val="3"/>
        <charset val="128"/>
      </rPr>
      <t xml:space="preserve">         </t>
    </r>
    <r>
      <rPr>
        <b/>
        <u/>
        <sz val="12"/>
        <color rgb="FFFF0000"/>
        <rFont val="HG丸ｺﾞｼｯｸM-PRO"/>
        <family val="3"/>
        <charset val="128"/>
      </rPr>
      <t>扶養控除等、基礎控除、雑損控除、医療費控除、寄付金控除の合計額となります。</t>
    </r>
    <rPh sb="9" eb="11">
      <t>フヨウ</t>
    </rPh>
    <rPh sb="11" eb="13">
      <t>コウジョ</t>
    </rPh>
    <rPh sb="13" eb="14">
      <t>ナド</t>
    </rPh>
    <rPh sb="15" eb="19">
      <t>キソコウジョ</t>
    </rPh>
    <rPh sb="20" eb="24">
      <t>ザッソンコウジョ</t>
    </rPh>
    <rPh sb="25" eb="30">
      <t>イリョウヒコウジョ</t>
    </rPh>
    <rPh sb="31" eb="36">
      <t>キフキンコウジョ</t>
    </rPh>
    <rPh sb="37" eb="40">
      <t>ゴウケイガク</t>
    </rPh>
    <phoneticPr fontId="2"/>
  </si>
  <si>
    <t>寄附金上限額（目安）のシミュレーション</t>
    <rPh sb="0" eb="3">
      <t>キフキン</t>
    </rPh>
    <rPh sb="3" eb="5">
      <t>ジョウゲン</t>
    </rPh>
    <rPh sb="5" eb="6">
      <t>ガク</t>
    </rPh>
    <rPh sb="7" eb="9">
      <t>メヤス</t>
    </rPh>
    <phoneticPr fontId="2"/>
  </si>
  <si>
    <t xml:space="preserve">            　   8,500,001円超 ～</t>
    <phoneticPr fontId="2"/>
  </si>
  <si>
    <t>給与等の収入金額（A）
(給与所得の源泉徴収票の支払金額)</t>
    <rPh sb="0" eb="2">
      <t>キュウヨ</t>
    </rPh>
    <rPh sb="2" eb="3">
      <t>トウ</t>
    </rPh>
    <rPh sb="4" eb="6">
      <t>シュウニュウ</t>
    </rPh>
    <rPh sb="6" eb="8">
      <t>キンガク</t>
    </rPh>
    <rPh sb="13" eb="17">
      <t>キュウヨショトク</t>
    </rPh>
    <rPh sb="18" eb="23">
      <t>ゲンセンチョウシュウヒョウ</t>
    </rPh>
    <rPh sb="24" eb="26">
      <t>シハラ</t>
    </rPh>
    <rPh sb="26" eb="28">
      <t>キンガク</t>
    </rPh>
    <phoneticPr fontId="2"/>
  </si>
  <si>
    <t>給与所得の金額</t>
    <rPh sb="0" eb="4">
      <t>キュウヨショトク</t>
    </rPh>
    <rPh sb="5" eb="7">
      <t>キンガク</t>
    </rPh>
    <phoneticPr fontId="2"/>
  </si>
  <si>
    <t>A×90%ｰ1,100,000円</t>
    <rPh sb="15" eb="16">
      <t>エン</t>
    </rPh>
    <phoneticPr fontId="2"/>
  </si>
  <si>
    <t>A-1,950,000円</t>
    <rPh sb="11" eb="12">
      <t>エン</t>
    </rPh>
    <phoneticPr fontId="2"/>
  </si>
  <si>
    <t>（A÷4）×3.2ｰ440,000円</t>
    <rPh sb="17" eb="18">
      <t>エン</t>
    </rPh>
    <phoneticPr fontId="2"/>
  </si>
  <si>
    <t>※住宅ローン控除額、所得金額調整控除額、調整控除額、損益通算、繰越控除額は考慮しておりません。</t>
    <rPh sb="1" eb="3">
      <t>ジュウタク</t>
    </rPh>
    <rPh sb="6" eb="8">
      <t>コウジョ</t>
    </rPh>
    <rPh sb="8" eb="9">
      <t>ガク</t>
    </rPh>
    <rPh sb="10" eb="12">
      <t>ショトク</t>
    </rPh>
    <rPh sb="12" eb="14">
      <t>キンガク</t>
    </rPh>
    <rPh sb="14" eb="16">
      <t>チョウセイ</t>
    </rPh>
    <rPh sb="16" eb="19">
      <t>コウジョガク</t>
    </rPh>
    <rPh sb="20" eb="22">
      <t>チョウセイ</t>
    </rPh>
    <rPh sb="22" eb="25">
      <t>コウジョガク</t>
    </rPh>
    <rPh sb="26" eb="28">
      <t>ソンエキ</t>
    </rPh>
    <rPh sb="28" eb="30">
      <t>ツウサン</t>
    </rPh>
    <rPh sb="31" eb="33">
      <t>クリコシ</t>
    </rPh>
    <rPh sb="33" eb="35">
      <t>コウジョ</t>
    </rPh>
    <rPh sb="35" eb="36">
      <t>ガク</t>
    </rPh>
    <rPh sb="37" eb="39">
      <t>コウリョ</t>
    </rPh>
    <phoneticPr fontId="2"/>
  </si>
  <si>
    <t xml:space="preserve">  ○    障害者控除(特別)･･･身体障害者手帳1級、2級、療育手帳A判定、精神障害者保健福祉手帳１級</t>
    <rPh sb="7" eb="10">
      <t>ショウガイシャ</t>
    </rPh>
    <rPh sb="10" eb="12">
      <t>コウジョ</t>
    </rPh>
    <rPh sb="13" eb="15">
      <t>トクベツ</t>
    </rPh>
    <rPh sb="19" eb="24">
      <t>シンタイショウガイシャ</t>
    </rPh>
    <rPh sb="24" eb="26">
      <t>テチョウ</t>
    </rPh>
    <rPh sb="27" eb="28">
      <t>キュウ</t>
    </rPh>
    <rPh sb="30" eb="31">
      <t>キュウ</t>
    </rPh>
    <rPh sb="32" eb="34">
      <t>リョウイク</t>
    </rPh>
    <rPh sb="34" eb="36">
      <t>テチョウ</t>
    </rPh>
    <rPh sb="37" eb="39">
      <t>ハンテイ</t>
    </rPh>
    <rPh sb="40" eb="42">
      <t>セイシン</t>
    </rPh>
    <rPh sb="42" eb="45">
      <t>ショウガイシャ</t>
    </rPh>
    <rPh sb="45" eb="47">
      <t>ホケン</t>
    </rPh>
    <rPh sb="47" eb="49">
      <t>フクシ</t>
    </rPh>
    <rPh sb="49" eb="51">
      <t>テチョウ</t>
    </rPh>
    <rPh sb="52" eb="53">
      <t>キュウ</t>
    </rPh>
    <phoneticPr fontId="2"/>
  </si>
  <si>
    <r>
      <t xml:space="preserve">  ○    障害者控除(普通)･･･</t>
    </r>
    <r>
      <rPr>
        <b/>
        <sz val="12"/>
        <color rgb="FFFF0000"/>
        <rFont val="HG丸ｺﾞｼｯｸM-PRO"/>
        <family val="3"/>
        <charset val="128"/>
      </rPr>
      <t>以下の特別障害者以外の障害者</t>
    </r>
    <r>
      <rPr>
        <sz val="12"/>
        <color theme="1"/>
        <rFont val="HG丸ｺﾞｼｯｸM-PRO"/>
        <family val="3"/>
        <charset val="128"/>
      </rPr>
      <t>、（自立支援受給者証のみは不可）</t>
    </r>
    <rPh sb="7" eb="10">
      <t>ショウガイシャ</t>
    </rPh>
    <rPh sb="10" eb="12">
      <t>コウジョ</t>
    </rPh>
    <rPh sb="13" eb="15">
      <t>フツウ</t>
    </rPh>
    <rPh sb="19" eb="21">
      <t>イカ</t>
    </rPh>
    <rPh sb="22" eb="24">
      <t>トクベツ</t>
    </rPh>
    <rPh sb="24" eb="27">
      <t>ショウガイシャ</t>
    </rPh>
    <rPh sb="27" eb="29">
      <t>イガイ</t>
    </rPh>
    <rPh sb="30" eb="33">
      <t>ショウガイシャ</t>
    </rPh>
    <rPh sb="35" eb="37">
      <t>ジリツ</t>
    </rPh>
    <rPh sb="37" eb="39">
      <t>シエン</t>
    </rPh>
    <rPh sb="39" eb="42">
      <t>ジュキュウシャ</t>
    </rPh>
    <rPh sb="42" eb="43">
      <t>ショウ</t>
    </rPh>
    <rPh sb="46" eb="48">
      <t>フカ</t>
    </rPh>
    <phoneticPr fontId="2"/>
  </si>
  <si>
    <t>※被扶養者の合計所得金額が所得要件外の場合は加味しません。(配偶者を除く)</t>
    <rPh sb="1" eb="5">
      <t>ヒフヨウシャ</t>
    </rPh>
    <rPh sb="6" eb="8">
      <t>ゴウケイ</t>
    </rPh>
    <rPh sb="8" eb="10">
      <t>ショトク</t>
    </rPh>
    <rPh sb="10" eb="12">
      <t>キンガク</t>
    </rPh>
    <rPh sb="13" eb="15">
      <t>ショトク</t>
    </rPh>
    <rPh sb="15" eb="17">
      <t>ヨウケン</t>
    </rPh>
    <rPh sb="17" eb="18">
      <t>ガイ</t>
    </rPh>
    <rPh sb="19" eb="21">
      <t>バアイ</t>
    </rPh>
    <rPh sb="22" eb="24">
      <t>カミ</t>
    </rPh>
    <rPh sb="30" eb="33">
      <t>ハイグウシャ</t>
    </rPh>
    <rPh sb="34" eb="35">
      <t>ノゾ</t>
    </rPh>
    <phoneticPr fontId="2"/>
  </si>
  <si>
    <t>104万円</t>
    <rPh sb="3" eb="5">
      <t>マンエン</t>
    </rPh>
    <phoneticPr fontId="2"/>
  </si>
  <si>
    <t>67万円</t>
    <rPh sb="2" eb="4">
      <t>マンエン</t>
    </rPh>
    <phoneticPr fontId="2"/>
  </si>
  <si>
    <t>62万円</t>
    <rPh sb="2" eb="4">
      <t>マンエン</t>
    </rPh>
    <phoneticPr fontId="2"/>
  </si>
  <si>
    <t>　　　1円　～　740,000円以下</t>
    <rPh sb="4" eb="5">
      <t>エン</t>
    </rPh>
    <rPh sb="15" eb="16">
      <t>エン</t>
    </rPh>
    <rPh sb="16" eb="18">
      <t>イカ</t>
    </rPh>
    <phoneticPr fontId="2"/>
  </si>
  <si>
    <t>A-740,000円</t>
    <rPh sb="9" eb="10">
      <t>エン</t>
    </rPh>
    <phoneticPr fontId="2"/>
  </si>
  <si>
    <t>740,000円超　～　2,200,000円以下</t>
    <rPh sb="7" eb="8">
      <t>エン</t>
    </rPh>
    <rPh sb="8" eb="9">
      <t>コ</t>
    </rPh>
    <phoneticPr fontId="2"/>
  </si>
  <si>
    <t>2,200,000円超 ～　3,600,000円以下</t>
    <phoneticPr fontId="2"/>
  </si>
  <si>
    <t>A×30％＋80,000円</t>
    <rPh sb="12" eb="13">
      <t>エン</t>
    </rPh>
    <phoneticPr fontId="2"/>
  </si>
  <si>
    <t>691,000円以上　～　741,000円未満</t>
    <rPh sb="7" eb="8">
      <t>エン</t>
    </rPh>
    <rPh sb="8" eb="10">
      <t>イジョウ</t>
    </rPh>
    <rPh sb="20" eb="21">
      <t>エン</t>
    </rPh>
    <rPh sb="21" eb="23">
      <t>ミマン</t>
    </rPh>
    <phoneticPr fontId="2"/>
  </si>
  <si>
    <t>741,000円以上　～　2,191,000円未満</t>
    <rPh sb="7" eb="8">
      <t>エン</t>
    </rPh>
    <rPh sb="8" eb="10">
      <t>イジョウ</t>
    </rPh>
    <rPh sb="22" eb="23">
      <t>エン</t>
    </rPh>
    <rPh sb="23" eb="25">
      <t>ミマン</t>
    </rPh>
    <phoneticPr fontId="2"/>
  </si>
  <si>
    <t>A-740,000円</t>
    <phoneticPr fontId="2"/>
  </si>
  <si>
    <t>1,451,000円</t>
    <rPh sb="9" eb="10">
      <t>エン</t>
    </rPh>
    <phoneticPr fontId="2"/>
  </si>
  <si>
    <t>2,191,000円以上　～　2,193,000円未満</t>
    <rPh sb="9" eb="10">
      <t>エン</t>
    </rPh>
    <rPh sb="10" eb="12">
      <t>イジョウ</t>
    </rPh>
    <rPh sb="24" eb="25">
      <t>エン</t>
    </rPh>
    <rPh sb="25" eb="27">
      <t>ミマン</t>
    </rPh>
    <phoneticPr fontId="2"/>
  </si>
  <si>
    <t>2,193,000円以上　～　2,196,000円未満</t>
    <rPh sb="9" eb="10">
      <t>エン</t>
    </rPh>
    <rPh sb="10" eb="12">
      <t>イジョウ</t>
    </rPh>
    <rPh sb="24" eb="25">
      <t>エン</t>
    </rPh>
    <rPh sb="25" eb="27">
      <t>ミマン</t>
    </rPh>
    <phoneticPr fontId="2"/>
  </si>
  <si>
    <t>1,453,000円</t>
    <rPh sb="9" eb="10">
      <t>エン</t>
    </rPh>
    <phoneticPr fontId="2"/>
  </si>
  <si>
    <t>※令和９年・１０年度について、給与収入額が69万1,000円以上220万円未満である場合は、以下の給与所得の金額となります。</t>
    <rPh sb="1" eb="3">
      <t>レイワ</t>
    </rPh>
    <rPh sb="4" eb="5">
      <t>ネン</t>
    </rPh>
    <rPh sb="8" eb="10">
      <t>ネンド</t>
    </rPh>
    <rPh sb="15" eb="17">
      <t>キュウヨ</t>
    </rPh>
    <rPh sb="17" eb="20">
      <t>シュウニュウガク</t>
    </rPh>
    <rPh sb="23" eb="24">
      <t>マン</t>
    </rPh>
    <rPh sb="29" eb="30">
      <t>エン</t>
    </rPh>
    <rPh sb="30" eb="32">
      <t>イジョウ</t>
    </rPh>
    <rPh sb="35" eb="37">
      <t>マンエン</t>
    </rPh>
    <rPh sb="37" eb="39">
      <t>ミマン</t>
    </rPh>
    <rPh sb="42" eb="44">
      <t>バアイ</t>
    </rPh>
    <rPh sb="46" eb="48">
      <t>イカ</t>
    </rPh>
    <rPh sb="49" eb="51">
      <t>キュウヨ</t>
    </rPh>
    <rPh sb="51" eb="53">
      <t>ショトク</t>
    </rPh>
    <rPh sb="54" eb="56">
      <t>キンガク</t>
    </rPh>
    <phoneticPr fontId="2"/>
  </si>
  <si>
    <t>2,196,000円以上　～　2,200,000円未満</t>
    <rPh sb="9" eb="10">
      <t>エン</t>
    </rPh>
    <rPh sb="10" eb="12">
      <t>イジョウ</t>
    </rPh>
    <rPh sb="24" eb="25">
      <t>エン</t>
    </rPh>
    <rPh sb="25" eb="27">
      <t>ミマン</t>
    </rPh>
    <phoneticPr fontId="2"/>
  </si>
  <si>
    <t>1,456,000円</t>
    <rPh sb="9" eb="10">
      <t>エン</t>
    </rPh>
    <phoneticPr fontId="2"/>
  </si>
  <si>
    <r>
      <t xml:space="preserve">  ○    配偶者控除(一般)･･･該当年の12月31日時点で</t>
    </r>
    <r>
      <rPr>
        <b/>
        <sz val="12"/>
        <color rgb="FFFF0000"/>
        <rFont val="HG丸ｺﾞｼｯｸM-PRO"/>
        <family val="3"/>
        <charset val="128"/>
      </rPr>
      <t>70歳未満</t>
    </r>
    <r>
      <rPr>
        <sz val="12"/>
        <color theme="1"/>
        <rFont val="HG丸ｺﾞｼｯｸM-PRO"/>
        <family val="3"/>
        <charset val="128"/>
      </rPr>
      <t>の人で合計所得金額が62万円以下の人</t>
    </r>
    <rPh sb="7" eb="10">
      <t>ハイグウシャ</t>
    </rPh>
    <rPh sb="10" eb="12">
      <t>コウジョ</t>
    </rPh>
    <rPh sb="13" eb="15">
      <t>イッパン</t>
    </rPh>
    <rPh sb="19" eb="21">
      <t>ガイトウ</t>
    </rPh>
    <rPh sb="21" eb="22">
      <t>ネン</t>
    </rPh>
    <rPh sb="25" eb="26">
      <t>ガツ</t>
    </rPh>
    <rPh sb="28" eb="29">
      <t>ニチ</t>
    </rPh>
    <rPh sb="29" eb="31">
      <t>ジテン</t>
    </rPh>
    <rPh sb="34" eb="35">
      <t>サイ</t>
    </rPh>
    <rPh sb="35" eb="37">
      <t>ミマン</t>
    </rPh>
    <rPh sb="38" eb="39">
      <t>ヒト</t>
    </rPh>
    <rPh sb="40" eb="42">
      <t>ゴウケイ</t>
    </rPh>
    <rPh sb="42" eb="44">
      <t>ショトク</t>
    </rPh>
    <rPh sb="44" eb="46">
      <t>キンガク</t>
    </rPh>
    <rPh sb="49" eb="51">
      <t>マンエン</t>
    </rPh>
    <rPh sb="51" eb="53">
      <t>イカ</t>
    </rPh>
    <rPh sb="54" eb="55">
      <t>ヒト</t>
    </rPh>
    <phoneticPr fontId="2"/>
  </si>
  <si>
    <r>
      <t xml:space="preserve">  ○    配偶者控除(老人)･･･該当年の12月31日時点で</t>
    </r>
    <r>
      <rPr>
        <b/>
        <sz val="12"/>
        <color rgb="FFFF0000"/>
        <rFont val="HG丸ｺﾞｼｯｸM-PRO"/>
        <family val="3"/>
        <charset val="128"/>
      </rPr>
      <t>70歳以上</t>
    </r>
    <r>
      <rPr>
        <sz val="12"/>
        <color theme="1"/>
        <rFont val="HG丸ｺﾞｼｯｸM-PRO"/>
        <family val="3"/>
        <charset val="128"/>
      </rPr>
      <t>の人で合計所得金額が62万円以下の人</t>
    </r>
    <rPh sb="7" eb="10">
      <t>ハイグウシャ</t>
    </rPh>
    <rPh sb="10" eb="12">
      <t>コウジョ</t>
    </rPh>
    <rPh sb="13" eb="15">
      <t>ロウジン</t>
    </rPh>
    <rPh sb="35" eb="37">
      <t>イジョウ</t>
    </rPh>
    <phoneticPr fontId="2"/>
  </si>
  <si>
    <t xml:space="preserve">  ○    配偶者特別控除･･･配偶者控除(一般・老人)該当者のうち合計所得金額が62万円超133万円以下の人</t>
    <rPh sb="7" eb="10">
      <t>ハイグウシャ</t>
    </rPh>
    <rPh sb="10" eb="12">
      <t>トクベツ</t>
    </rPh>
    <rPh sb="12" eb="14">
      <t>コウジョ</t>
    </rPh>
    <rPh sb="17" eb="20">
      <t>ハイグウシャ</t>
    </rPh>
    <rPh sb="20" eb="22">
      <t>コウジョ</t>
    </rPh>
    <rPh sb="23" eb="25">
      <t>イッパン</t>
    </rPh>
    <rPh sb="26" eb="28">
      <t>ロウジン</t>
    </rPh>
    <rPh sb="29" eb="32">
      <t>ガイトウシャ</t>
    </rPh>
    <rPh sb="35" eb="37">
      <t>ゴウケイ</t>
    </rPh>
    <rPh sb="37" eb="39">
      <t>ショトク</t>
    </rPh>
    <rPh sb="39" eb="41">
      <t>キンガク</t>
    </rPh>
    <rPh sb="44" eb="46">
      <t>マンエン</t>
    </rPh>
    <rPh sb="46" eb="47">
      <t>コ</t>
    </rPh>
    <rPh sb="50" eb="52">
      <t>マンエン</t>
    </rPh>
    <rPh sb="52" eb="54">
      <t>イカ</t>
    </rPh>
    <rPh sb="55" eb="56">
      <t>ヒト</t>
    </rPh>
    <phoneticPr fontId="2"/>
  </si>
  <si>
    <t xml:space="preserve">      ※扶養控除は被扶養者の合計所得金額が62万円以下でなければ取れません</t>
    <rPh sb="7" eb="9">
      <t>フヨウ</t>
    </rPh>
    <rPh sb="9" eb="11">
      <t>コウジョ</t>
    </rPh>
    <rPh sb="12" eb="16">
      <t>ヒフヨウシャ</t>
    </rPh>
    <rPh sb="17" eb="19">
      <t>ゴウケイ</t>
    </rPh>
    <rPh sb="19" eb="21">
      <t>ショトク</t>
    </rPh>
    <rPh sb="21" eb="23">
      <t>キンガク</t>
    </rPh>
    <rPh sb="26" eb="28">
      <t>マンエン</t>
    </rPh>
    <rPh sb="28" eb="30">
      <t>イカ</t>
    </rPh>
    <rPh sb="35" eb="36">
      <t>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</si>
</sst>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22"/>
      <color rgb="FFFF0000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b/>
      <u val="double"/>
      <sz val="16"/>
      <color theme="1"/>
      <name val="HG丸ｺﾞｼｯｸM-PRO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b/>
      <u/>
      <sz val="12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u/>
      <sz val="20"/>
      <color theme="1"/>
      <name val="HG丸ｺﾞｼｯｸM-PRO"/>
      <family val="3"/>
      <charset val="128"/>
    </font>
    <font>
      <sz val="11"/>
      <name val="游ゴシック"/>
      <family val="2"/>
      <charset val="128"/>
      <scheme val="minor"/>
    </font>
    <font>
      <sz val="12"/>
      <name val="HG丸ｺﾞｼｯｸM-PRO"/>
      <family val="3"/>
      <charset val="128"/>
    </font>
    <font>
      <b/>
      <sz val="11"/>
      <name val="游ゴシック"/>
      <family val="3"/>
      <charset val="128"/>
      <scheme val="minor"/>
    </font>
    <font>
      <u/>
      <sz val="12"/>
      <color theme="1"/>
      <name val="HG丸ｺﾞｼｯｸM-PRO"/>
      <family val="3"/>
      <charset val="128"/>
    </font>
    <font>
      <b/>
      <sz val="36"/>
      <color rgb="FFFF0000"/>
      <name val="HG丸ｺﾞｼｯｸM-PRO"/>
      <family val="3"/>
      <charset val="128"/>
    </font>
    <font>
      <b/>
      <sz val="36"/>
      <name val="HG丸ｺﾞｼｯｸM-PRO"/>
      <family val="3"/>
      <charset val="128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8.5"/>
      <color theme="1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38" fontId="0" fillId="2" borderId="1" xfId="1" applyFont="1" applyFill="1" applyBorder="1" applyProtection="1">
      <alignment vertical="center"/>
      <protection locked="0"/>
    </xf>
    <xf numFmtId="0" fontId="0" fillId="2" borderId="1" xfId="0" applyFill="1" applyBorder="1" applyProtection="1">
      <alignment vertical="center"/>
      <protection locked="0"/>
    </xf>
    <xf numFmtId="38" fontId="0" fillId="0" borderId="1" xfId="1" applyFont="1" applyBorder="1" applyAlignment="1" applyProtection="1">
      <alignment horizontal="right" vertical="center"/>
    </xf>
    <xf numFmtId="38" fontId="0" fillId="0" borderId="0" xfId="1" applyFont="1" applyBorder="1" applyProtection="1">
      <alignment vertical="center"/>
    </xf>
    <xf numFmtId="38" fontId="0" fillId="2" borderId="1" xfId="1" applyFont="1" applyFill="1" applyBorder="1" applyAlignment="1" applyProtection="1">
      <alignment horizontal="right" vertical="center"/>
      <protection locked="0"/>
    </xf>
    <xf numFmtId="38" fontId="0" fillId="2" borderId="8" xfId="1" applyFont="1" applyFill="1" applyBorder="1" applyAlignment="1" applyProtection="1">
      <alignment horizontal="right" vertical="center"/>
      <protection locked="0"/>
    </xf>
    <xf numFmtId="38" fontId="0" fillId="2" borderId="9" xfId="1" applyFont="1" applyFill="1" applyBorder="1" applyAlignment="1" applyProtection="1">
      <alignment horizontal="center" vertical="center"/>
      <protection locked="0"/>
    </xf>
    <xf numFmtId="38" fontId="0" fillId="2" borderId="1" xfId="1" applyFont="1" applyFill="1" applyBorder="1" applyAlignment="1" applyProtection="1">
      <alignment horizontal="center" vertical="center"/>
      <protection locked="0"/>
    </xf>
    <xf numFmtId="38" fontId="0" fillId="0" borderId="1" xfId="1" applyFont="1" applyBorder="1" applyProtection="1">
      <alignment vertical="center"/>
    </xf>
    <xf numFmtId="0" fontId="1" fillId="0" borderId="0" xfId="0" applyFont="1" applyProtection="1">
      <alignment vertical="center"/>
    </xf>
    <xf numFmtId="0" fontId="1" fillId="0" borderId="0" xfId="0" applyFont="1" applyBorder="1" applyProtection="1">
      <alignment vertical="center"/>
    </xf>
    <xf numFmtId="0" fontId="0" fillId="0" borderId="0" xfId="0" applyProtection="1">
      <alignment vertical="center"/>
    </xf>
    <xf numFmtId="0" fontId="0" fillId="0" borderId="0" xfId="0" applyFill="1" applyProtection="1">
      <alignment vertical="center"/>
    </xf>
    <xf numFmtId="0" fontId="0" fillId="2" borderId="1" xfId="0" applyFill="1" applyBorder="1" applyAlignment="1" applyProtection="1">
      <alignment horizontal="center" vertical="center"/>
    </xf>
    <xf numFmtId="0" fontId="14" fillId="0" borderId="0" xfId="0" applyFont="1" applyAlignment="1" applyProtection="1">
      <alignment vertical="center"/>
    </xf>
    <xf numFmtId="0" fontId="6" fillId="0" borderId="0" xfId="0" applyFont="1" applyProtection="1">
      <alignment vertical="center"/>
    </xf>
    <xf numFmtId="0" fontId="14" fillId="0" borderId="0" xfId="0" applyFont="1" applyBorder="1" applyProtection="1">
      <alignment vertical="center"/>
    </xf>
    <xf numFmtId="0" fontId="13" fillId="0" borderId="8" xfId="0" applyFont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horizontal="center" vertical="center" wrapText="1"/>
    </xf>
    <xf numFmtId="0" fontId="0" fillId="0" borderId="10" xfId="0" applyBorder="1" applyProtection="1">
      <alignment vertical="center"/>
    </xf>
    <xf numFmtId="0" fontId="0" fillId="0" borderId="6" xfId="0" applyBorder="1" applyProtection="1">
      <alignment vertical="center"/>
    </xf>
    <xf numFmtId="0" fontId="0" fillId="0" borderId="3" xfId="0" applyBorder="1" applyProtection="1">
      <alignment vertical="center"/>
    </xf>
    <xf numFmtId="0" fontId="0" fillId="0" borderId="0" xfId="0" applyBorder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right" vertical="center"/>
    </xf>
    <xf numFmtId="0" fontId="7" fillId="0" borderId="5" xfId="0" applyFont="1" applyBorder="1" applyAlignment="1" applyProtection="1">
      <alignment horizontal="center" vertical="center"/>
    </xf>
    <xf numFmtId="38" fontId="0" fillId="0" borderId="5" xfId="1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/>
    </xf>
    <xf numFmtId="38" fontId="0" fillId="0" borderId="2" xfId="1" applyFont="1" applyBorder="1" applyAlignment="1" applyProtection="1">
      <alignment horizontal="left" vertical="center"/>
    </xf>
    <xf numFmtId="38" fontId="0" fillId="0" borderId="0" xfId="1" applyFont="1" applyBorder="1" applyAlignment="1" applyProtection="1">
      <alignment horizontal="left" vertical="center"/>
    </xf>
    <xf numFmtId="0" fontId="7" fillId="0" borderId="5" xfId="0" applyFont="1" applyBorder="1" applyProtection="1">
      <alignment vertical="center"/>
    </xf>
    <xf numFmtId="38" fontId="0" fillId="0" borderId="4" xfId="1" applyFont="1" applyBorder="1" applyAlignment="1" applyProtection="1">
      <alignment horizontal="left" vertical="center"/>
    </xf>
    <xf numFmtId="0" fontId="0" fillId="0" borderId="5" xfId="0" applyBorder="1" applyProtection="1">
      <alignment vertical="center"/>
    </xf>
    <xf numFmtId="0" fontId="0" fillId="0" borderId="4" xfId="0" applyBorder="1" applyProtection="1">
      <alignment vertical="center"/>
    </xf>
    <xf numFmtId="0" fontId="0" fillId="0" borderId="4" xfId="0" applyFill="1" applyBorder="1" applyProtection="1">
      <alignment vertical="center"/>
    </xf>
    <xf numFmtId="0" fontId="0" fillId="0" borderId="0" xfId="0" applyFill="1" applyBorder="1" applyProtection="1">
      <alignment vertical="center"/>
    </xf>
    <xf numFmtId="38" fontId="7" fillId="0" borderId="5" xfId="1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0" fillId="0" borderId="11" xfId="0" applyBorder="1" applyProtection="1">
      <alignment vertical="center"/>
    </xf>
    <xf numFmtId="0" fontId="0" fillId="0" borderId="7" xfId="0" applyBorder="1" applyProtection="1">
      <alignment vertical="center"/>
    </xf>
    <xf numFmtId="0" fontId="0" fillId="0" borderId="12" xfId="0" applyFill="1" applyBorder="1" applyProtection="1">
      <alignment vertical="center"/>
    </xf>
    <xf numFmtId="0" fontId="0" fillId="0" borderId="11" xfId="0" applyFill="1" applyBorder="1" applyProtection="1">
      <alignment vertical="center"/>
    </xf>
    <xf numFmtId="0" fontId="0" fillId="0" borderId="7" xfId="0" applyFill="1" applyBorder="1" applyProtection="1">
      <alignment vertical="center"/>
    </xf>
    <xf numFmtId="0" fontId="13" fillId="0" borderId="8" xfId="0" applyFont="1" applyFill="1" applyBorder="1" applyAlignment="1" applyProtection="1">
      <alignment horizontal="center" vertical="center"/>
    </xf>
    <xf numFmtId="0" fontId="0" fillId="0" borderId="3" xfId="0" applyFill="1" applyBorder="1" applyProtection="1">
      <alignment vertical="center"/>
    </xf>
    <xf numFmtId="0" fontId="7" fillId="0" borderId="10" xfId="0" applyFont="1" applyFill="1" applyBorder="1" applyProtection="1">
      <alignment vertical="center"/>
    </xf>
    <xf numFmtId="0" fontId="0" fillId="0" borderId="6" xfId="0" applyFill="1" applyBorder="1" applyProtection="1">
      <alignment vertical="center"/>
    </xf>
    <xf numFmtId="0" fontId="0" fillId="3" borderId="1" xfId="0" applyFill="1" applyBorder="1" applyProtection="1">
      <alignment vertical="center"/>
    </xf>
    <xf numFmtId="0" fontId="0" fillId="3" borderId="1" xfId="0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0" fillId="0" borderId="1" xfId="0" applyBorder="1" applyProtection="1">
      <alignment vertical="center"/>
    </xf>
    <xf numFmtId="38" fontId="0" fillId="0" borderId="7" xfId="1" applyFont="1" applyFill="1" applyBorder="1" applyAlignment="1" applyProtection="1">
      <alignment horizontal="right" vertical="center"/>
    </xf>
    <xf numFmtId="0" fontId="0" fillId="0" borderId="8" xfId="0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/>
    </xf>
    <xf numFmtId="0" fontId="0" fillId="0" borderId="8" xfId="0" applyBorder="1" applyProtection="1">
      <alignment vertical="center"/>
    </xf>
    <xf numFmtId="0" fontId="7" fillId="0" borderId="5" xfId="0" applyFont="1" applyFill="1" applyBorder="1" applyProtection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38" fontId="0" fillId="0" borderId="0" xfId="1" applyFont="1" applyFill="1" applyBorder="1" applyAlignment="1" applyProtection="1">
      <alignment horizontal="right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6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 applyProtection="1">
      <alignment horizontal="center" vertical="center"/>
    </xf>
    <xf numFmtId="9" fontId="4" fillId="0" borderId="1" xfId="0" applyNumberFormat="1" applyFont="1" applyBorder="1" applyAlignment="1" applyProtection="1">
      <alignment horizontal="center" vertical="center"/>
    </xf>
    <xf numFmtId="10" fontId="4" fillId="0" borderId="1" xfId="0" applyNumberFormat="1" applyFont="1" applyBorder="1" applyProtection="1">
      <alignment vertical="center"/>
    </xf>
    <xf numFmtId="0" fontId="0" fillId="0" borderId="7" xfId="0" applyFill="1" applyBorder="1" applyAlignment="1" applyProtection="1">
      <alignment horizontal="right" vertical="center"/>
    </xf>
    <xf numFmtId="0" fontId="0" fillId="0" borderId="12" xfId="0" applyBorder="1" applyProtection="1">
      <alignment vertical="center"/>
    </xf>
    <xf numFmtId="0" fontId="7" fillId="0" borderId="11" xfId="0" applyFont="1" applyBorder="1" applyProtection="1">
      <alignment vertical="center"/>
    </xf>
    <xf numFmtId="0" fontId="0" fillId="0" borderId="0" xfId="0" applyFill="1" applyBorder="1" applyAlignment="1" applyProtection="1">
      <alignment horizontal="right" vertical="center"/>
    </xf>
    <xf numFmtId="0" fontId="11" fillId="0" borderId="1" xfId="0" applyFont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left" vertical="center"/>
    </xf>
    <xf numFmtId="0" fontId="0" fillId="8" borderId="1" xfId="0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17" fillId="0" borderId="0" xfId="0" applyFont="1" applyProtection="1">
      <alignment vertical="center"/>
    </xf>
    <xf numFmtId="0" fontId="7" fillId="0" borderId="0" xfId="0" applyFont="1" applyProtection="1">
      <alignment vertical="center"/>
    </xf>
    <xf numFmtId="0" fontId="7" fillId="0" borderId="0" xfId="0" applyFont="1" applyBorder="1" applyProtection="1">
      <alignment vertical="center"/>
    </xf>
    <xf numFmtId="38" fontId="18" fillId="0" borderId="0" xfId="1" applyFont="1" applyBorder="1" applyAlignment="1" applyProtection="1">
      <alignment horizontal="left" vertical="center"/>
    </xf>
    <xf numFmtId="0" fontId="19" fillId="0" borderId="0" xfId="0" applyFont="1" applyAlignment="1" applyProtection="1">
      <alignment horizontal="center" vertical="center"/>
    </xf>
    <xf numFmtId="38" fontId="18" fillId="0" borderId="0" xfId="1" applyFont="1" applyFill="1" applyBorder="1" applyAlignment="1" applyProtection="1">
      <alignment horizontal="right" vertical="center"/>
    </xf>
    <xf numFmtId="0" fontId="18" fillId="0" borderId="0" xfId="0" applyFont="1" applyBorder="1" applyProtection="1">
      <alignment vertical="center"/>
    </xf>
    <xf numFmtId="0" fontId="18" fillId="0" borderId="0" xfId="0" applyFont="1" applyProtection="1">
      <alignment vertical="center"/>
    </xf>
    <xf numFmtId="0" fontId="18" fillId="0" borderId="0" xfId="0" applyFont="1" applyFill="1" applyBorder="1" applyAlignment="1" applyProtection="1">
      <alignment horizontal="right" vertical="center"/>
    </xf>
    <xf numFmtId="0" fontId="19" fillId="0" borderId="0" xfId="0" applyFont="1" applyBorder="1" applyAlignment="1" applyProtection="1">
      <alignment horizontal="center" vertical="center"/>
    </xf>
    <xf numFmtId="0" fontId="18" fillId="4" borderId="1" xfId="0" applyFont="1" applyFill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18" fillId="0" borderId="1" xfId="0" applyFont="1" applyBorder="1" applyAlignment="1" applyProtection="1">
      <alignment horizontal="center" vertical="center"/>
    </xf>
    <xf numFmtId="0" fontId="7" fillId="12" borderId="1" xfId="0" applyFont="1" applyFill="1" applyBorder="1" applyAlignment="1" applyProtection="1">
      <alignment horizontal="center" vertical="center"/>
    </xf>
    <xf numFmtId="38" fontId="20" fillId="12" borderId="1" xfId="1" applyFont="1" applyFill="1" applyBorder="1" applyProtection="1">
      <alignment vertical="center"/>
      <protection locked="0"/>
    </xf>
    <xf numFmtId="0" fontId="21" fillId="0" borderId="5" xfId="0" applyFont="1" applyBorder="1" applyProtection="1">
      <alignment vertical="center"/>
    </xf>
    <xf numFmtId="0" fontId="21" fillId="0" borderId="5" xfId="0" applyFont="1" applyFill="1" applyBorder="1" applyProtection="1">
      <alignment vertical="center"/>
    </xf>
    <xf numFmtId="0" fontId="0" fillId="5" borderId="1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38" fontId="0" fillId="0" borderId="0" xfId="0" applyNumberFormat="1" applyBorder="1" applyProtection="1">
      <alignment vertical="center"/>
    </xf>
    <xf numFmtId="0" fontId="26" fillId="0" borderId="0" xfId="0" applyFont="1" applyProtection="1">
      <alignment vertical="center"/>
    </xf>
    <xf numFmtId="0" fontId="27" fillId="0" borderId="0" xfId="0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alignment horizontal="left" vertical="center"/>
    </xf>
    <xf numFmtId="0" fontId="25" fillId="0" borderId="0" xfId="0" applyFont="1" applyProtection="1">
      <alignment vertical="center"/>
    </xf>
    <xf numFmtId="0" fontId="25" fillId="0" borderId="0" xfId="0" applyFont="1" applyBorder="1" applyProtection="1">
      <alignment vertical="center"/>
    </xf>
    <xf numFmtId="0" fontId="25" fillId="4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/>
    </xf>
    <xf numFmtId="38" fontId="1" fillId="0" borderId="0" xfId="1" applyNumberFormat="1" applyFont="1" applyBorder="1" applyProtection="1">
      <alignment vertical="center"/>
    </xf>
    <xf numFmtId="38" fontId="1" fillId="0" borderId="0" xfId="0" applyNumberFormat="1" applyFont="1" applyProtection="1">
      <alignment vertical="center"/>
    </xf>
    <xf numFmtId="38" fontId="1" fillId="0" borderId="0" xfId="1" applyFont="1" applyBorder="1" applyProtection="1">
      <alignment vertical="center"/>
    </xf>
    <xf numFmtId="38" fontId="1" fillId="0" borderId="0" xfId="0" applyNumberFormat="1" applyFont="1" applyBorder="1" applyProtection="1">
      <alignment vertical="center"/>
    </xf>
    <xf numFmtId="38" fontId="1" fillId="0" borderId="0" xfId="1" applyFont="1" applyFill="1" applyProtection="1">
      <alignment vertical="center"/>
    </xf>
    <xf numFmtId="0" fontId="29" fillId="0" borderId="0" xfId="0" applyFont="1" applyBorder="1" applyAlignment="1" applyProtection="1">
      <alignment horizontal="center" vertical="center"/>
    </xf>
    <xf numFmtId="38" fontId="26" fillId="0" borderId="0" xfId="1" applyFont="1" applyProtection="1">
      <alignment vertical="center"/>
    </xf>
    <xf numFmtId="0" fontId="30" fillId="3" borderId="1" xfId="0" applyFont="1" applyFill="1" applyBorder="1" applyAlignment="1" applyProtection="1">
      <alignment horizontal="center" vertical="center"/>
    </xf>
    <xf numFmtId="0" fontId="30" fillId="0" borderId="1" xfId="0" applyFont="1" applyBorder="1" applyAlignment="1" applyProtection="1">
      <alignment horizontal="right" vertical="center"/>
    </xf>
    <xf numFmtId="0" fontId="30" fillId="0" borderId="0" xfId="0" applyFont="1" applyProtection="1">
      <alignment vertical="center"/>
    </xf>
    <xf numFmtId="38" fontId="30" fillId="0" borderId="0" xfId="1" applyFont="1" applyProtection="1">
      <alignment vertical="center"/>
    </xf>
    <xf numFmtId="3" fontId="30" fillId="0" borderId="0" xfId="0" applyNumberFormat="1" applyFont="1" applyProtection="1">
      <alignment vertical="center"/>
    </xf>
    <xf numFmtId="0" fontId="30" fillId="0" borderId="6" xfId="0" applyFont="1" applyBorder="1" applyAlignment="1" applyProtection="1">
      <alignment horizontal="right" vertical="center"/>
    </xf>
    <xf numFmtId="3" fontId="30" fillId="0" borderId="0" xfId="0" applyNumberFormat="1" applyFont="1" applyBorder="1" applyAlignment="1" applyProtection="1">
      <alignment horizontal="right" vertical="center"/>
    </xf>
    <xf numFmtId="0" fontId="30" fillId="0" borderId="0" xfId="0" applyFont="1" applyBorder="1" applyAlignment="1" applyProtection="1">
      <alignment horizontal="right" vertical="center"/>
    </xf>
    <xf numFmtId="0" fontId="30" fillId="4" borderId="1" xfId="0" applyFont="1" applyFill="1" applyBorder="1" applyAlignment="1" applyProtection="1">
      <alignment horizontal="center" vertical="center"/>
    </xf>
    <xf numFmtId="0" fontId="30" fillId="0" borderId="1" xfId="0" applyFont="1" applyBorder="1" applyProtection="1">
      <alignment vertical="center"/>
    </xf>
    <xf numFmtId="0" fontId="30" fillId="8" borderId="1" xfId="0" applyFont="1" applyFill="1" applyBorder="1" applyAlignment="1" applyProtection="1">
      <alignment horizontal="center" vertical="center"/>
    </xf>
    <xf numFmtId="38" fontId="6" fillId="0" borderId="0" xfId="1" applyFont="1" applyFill="1" applyProtection="1">
      <alignment vertical="center"/>
    </xf>
    <xf numFmtId="0" fontId="6" fillId="0" borderId="0" xfId="0" applyFont="1" applyFill="1" applyProtection="1">
      <alignment vertical="center"/>
    </xf>
    <xf numFmtId="3" fontId="6" fillId="0" borderId="0" xfId="0" applyNumberFormat="1" applyFont="1" applyFill="1" applyBorder="1" applyAlignment="1" applyProtection="1">
      <alignment horizontal="right" vertical="center"/>
    </xf>
    <xf numFmtId="3" fontId="6" fillId="0" borderId="0" xfId="0" applyNumberFormat="1" applyFont="1" applyFill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3" fontId="6" fillId="0" borderId="5" xfId="0" applyNumberFormat="1" applyFont="1" applyFill="1" applyBorder="1" applyAlignment="1" applyProtection="1">
      <alignment horizontal="right" vertical="center"/>
    </xf>
    <xf numFmtId="0" fontId="13" fillId="0" borderId="13" xfId="0" applyFont="1" applyBorder="1" applyAlignment="1" applyProtection="1">
      <alignment horizontal="center" vertical="center"/>
    </xf>
    <xf numFmtId="0" fontId="13" fillId="0" borderId="14" xfId="0" applyFont="1" applyBorder="1" applyAlignment="1" applyProtection="1">
      <alignment horizontal="center" vertical="center"/>
    </xf>
    <xf numFmtId="0" fontId="0" fillId="10" borderId="1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9" borderId="1" xfId="0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right" vertical="center"/>
    </xf>
    <xf numFmtId="0" fontId="7" fillId="0" borderId="4" xfId="0" applyFont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0" fillId="11" borderId="1" xfId="0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right" vertical="center"/>
    </xf>
    <xf numFmtId="0" fontId="28" fillId="0" borderId="6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/>
    </xf>
    <xf numFmtId="0" fontId="18" fillId="7" borderId="1" xfId="0" applyFont="1" applyFill="1" applyBorder="1" applyAlignment="1" applyProtection="1">
      <alignment horizontal="center" vertical="center"/>
    </xf>
    <xf numFmtId="38" fontId="22" fillId="0" borderId="10" xfId="1" applyFont="1" applyBorder="1" applyAlignment="1" applyProtection="1">
      <alignment horizontal="center" vertical="center"/>
    </xf>
    <xf numFmtId="38" fontId="22" fillId="0" borderId="6" xfId="1" applyFont="1" applyBorder="1" applyAlignment="1" applyProtection="1">
      <alignment horizontal="center" vertical="center"/>
    </xf>
    <xf numFmtId="38" fontId="22" fillId="0" borderId="3" xfId="1" applyFont="1" applyBorder="1" applyAlignment="1" applyProtection="1">
      <alignment horizontal="center" vertical="center"/>
    </xf>
    <xf numFmtId="38" fontId="22" fillId="0" borderId="5" xfId="1" applyFont="1" applyBorder="1" applyAlignment="1" applyProtection="1">
      <alignment horizontal="center" vertical="center"/>
    </xf>
    <xf numFmtId="38" fontId="22" fillId="0" borderId="0" xfId="1" applyFont="1" applyBorder="1" applyAlignment="1" applyProtection="1">
      <alignment horizontal="center" vertical="center"/>
    </xf>
    <xf numFmtId="38" fontId="22" fillId="0" borderId="4" xfId="1" applyFont="1" applyBorder="1" applyAlignment="1" applyProtection="1">
      <alignment horizontal="center" vertical="center"/>
    </xf>
    <xf numFmtId="38" fontId="22" fillId="0" borderId="11" xfId="1" applyFont="1" applyBorder="1" applyAlignment="1" applyProtection="1">
      <alignment horizontal="center" vertical="center"/>
    </xf>
    <xf numFmtId="38" fontId="22" fillId="0" borderId="7" xfId="1" applyFont="1" applyBorder="1" applyAlignment="1" applyProtection="1">
      <alignment horizontal="center" vertical="center"/>
    </xf>
    <xf numFmtId="38" fontId="22" fillId="0" borderId="12" xfId="1" applyFont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11205</xdr:colOff>
      <xdr:row>40</xdr:row>
      <xdr:rowOff>113179</xdr:rowOff>
    </xdr:from>
    <xdr:to>
      <xdr:col>4</xdr:col>
      <xdr:colOff>1273549</xdr:colOff>
      <xdr:row>49</xdr:row>
      <xdr:rowOff>182095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207D42B-4A20-4DC6-A7A3-956B31D75192}"/>
            </a:ext>
          </a:extLst>
        </xdr:cNvPr>
        <xdr:cNvSpPr txBox="1"/>
      </xdr:nvSpPr>
      <xdr:spPr>
        <a:xfrm>
          <a:off x="4043455" y="10501779"/>
          <a:ext cx="1262344" cy="2240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⇓</a:t>
          </a:r>
        </a:p>
      </xdr:txBody>
    </xdr:sp>
    <xdr:clientData/>
  </xdr:twoCellAnchor>
  <xdr:twoCellAnchor editAs="oneCell">
    <xdr:from>
      <xdr:col>8</xdr:col>
      <xdr:colOff>1303560</xdr:colOff>
      <xdr:row>42</xdr:row>
      <xdr:rowOff>230175</xdr:rowOff>
    </xdr:from>
    <xdr:to>
      <xdr:col>13</xdr:col>
      <xdr:colOff>1039481</xdr:colOff>
      <xdr:row>59</xdr:row>
      <xdr:rowOff>143388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D3B2CB5-E867-4632-BBB1-F69B47F21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7310" y="11152175"/>
          <a:ext cx="6879671" cy="4358212"/>
        </a:xfrm>
        <a:prstGeom prst="rect">
          <a:avLst/>
        </a:prstGeom>
      </xdr:spPr>
    </xdr:pic>
    <xdr:clientData/>
  </xdr:twoCellAnchor>
  <xdr:twoCellAnchor>
    <xdr:from>
      <xdr:col>11</xdr:col>
      <xdr:colOff>1161878</xdr:colOff>
      <xdr:row>49</xdr:row>
      <xdr:rowOff>43294</xdr:rowOff>
    </xdr:from>
    <xdr:to>
      <xdr:col>12</xdr:col>
      <xdr:colOff>1096819</xdr:colOff>
      <xdr:row>51</xdr:row>
      <xdr:rowOff>144088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B68E17A-3B34-4077-9CE1-F79B2DD1832B}"/>
            </a:ext>
          </a:extLst>
        </xdr:cNvPr>
        <xdr:cNvSpPr/>
      </xdr:nvSpPr>
      <xdr:spPr>
        <a:xfrm>
          <a:off x="15131878" y="12603594"/>
          <a:ext cx="1363691" cy="678644"/>
        </a:xfrm>
        <a:prstGeom prst="roundRect">
          <a:avLst/>
        </a:prstGeom>
        <a:noFill/>
        <a:ln w="762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14</xdr:col>
      <xdr:colOff>593859</xdr:colOff>
      <xdr:row>23</xdr:row>
      <xdr:rowOff>187094</xdr:rowOff>
    </xdr:from>
    <xdr:to>
      <xdr:col>43</xdr:col>
      <xdr:colOff>474808</xdr:colOff>
      <xdr:row>68</xdr:row>
      <xdr:rowOff>46862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7984074-0205-4A20-A65F-4423E9D46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124314" y="6641003"/>
          <a:ext cx="7027585" cy="10008223"/>
        </a:xfrm>
        <a:prstGeom prst="rect">
          <a:avLst/>
        </a:prstGeom>
      </xdr:spPr>
    </xdr:pic>
    <xdr:clientData/>
  </xdr:twoCellAnchor>
  <xdr:twoCellAnchor>
    <xdr:from>
      <xdr:col>14</xdr:col>
      <xdr:colOff>994178</xdr:colOff>
      <xdr:row>60</xdr:row>
      <xdr:rowOff>94955</xdr:rowOff>
    </xdr:from>
    <xdr:to>
      <xdr:col>38</xdr:col>
      <xdr:colOff>599786</xdr:colOff>
      <xdr:row>61</xdr:row>
      <xdr:rowOff>209260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CB3FDF43-ED55-4F59-AC84-3AC6B11854CC}"/>
            </a:ext>
          </a:extLst>
        </xdr:cNvPr>
        <xdr:cNvSpPr/>
      </xdr:nvSpPr>
      <xdr:spPr>
        <a:xfrm>
          <a:off x="19524633" y="15969955"/>
          <a:ext cx="3346335" cy="356760"/>
        </a:xfrm>
        <a:prstGeom prst="roundRect">
          <a:avLst/>
        </a:prstGeom>
        <a:noFill/>
        <a:ln w="762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803275</xdr:colOff>
      <xdr:row>54</xdr:row>
      <xdr:rowOff>9525</xdr:rowOff>
    </xdr:from>
    <xdr:to>
      <xdr:col>13</xdr:col>
      <xdr:colOff>1184275</xdr:colOff>
      <xdr:row>57</xdr:row>
      <xdr:rowOff>57150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F7FE78D8-8A42-44D5-B041-4CFDD738E04E}"/>
            </a:ext>
          </a:extLst>
        </xdr:cNvPr>
        <xdr:cNvSpPr/>
      </xdr:nvSpPr>
      <xdr:spPr>
        <a:xfrm>
          <a:off x="14773275" y="14062075"/>
          <a:ext cx="3238500" cy="777875"/>
        </a:xfrm>
        <a:prstGeom prst="wedgeRoundRectCallout">
          <a:avLst>
            <a:gd name="adj1" fmla="val -20832"/>
            <a:gd name="adj2" fmla="val -143622"/>
            <a:gd name="adj3" fmla="val 16667"/>
          </a:avLst>
        </a:prstGeom>
        <a:solidFill>
          <a:schemeClr val="bg1"/>
        </a:solidFill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所得控除額はこちら</a:t>
          </a:r>
        </a:p>
      </xdr:txBody>
    </xdr:sp>
    <xdr:clientData/>
  </xdr:twoCellAnchor>
  <xdr:twoCellAnchor>
    <xdr:from>
      <xdr:col>11</xdr:col>
      <xdr:colOff>809625</xdr:colOff>
      <xdr:row>54</xdr:row>
      <xdr:rowOff>15875</xdr:rowOff>
    </xdr:from>
    <xdr:to>
      <xdr:col>13</xdr:col>
      <xdr:colOff>1190625</xdr:colOff>
      <xdr:row>57</xdr:row>
      <xdr:rowOff>63500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3D569C43-D3A1-499E-AD5A-2DEBDB4478B9}"/>
            </a:ext>
          </a:extLst>
        </xdr:cNvPr>
        <xdr:cNvSpPr/>
      </xdr:nvSpPr>
      <xdr:spPr>
        <a:xfrm>
          <a:off x="14779625" y="14459239"/>
          <a:ext cx="3244273" cy="774988"/>
        </a:xfrm>
        <a:prstGeom prst="wedgeRoundRectCallout">
          <a:avLst>
            <a:gd name="adj1" fmla="val 96128"/>
            <a:gd name="adj2" fmla="val 156808"/>
            <a:gd name="adj3" fmla="val 16667"/>
          </a:avLst>
        </a:prstGeom>
        <a:solidFill>
          <a:schemeClr val="bg1"/>
        </a:solidFill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所得控除額</a:t>
          </a:r>
          <a:r>
            <a:rPr kumimoji="1" lang="ja-JP" altLang="en-US" sz="20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はこちら</a:t>
          </a:r>
        </a:p>
      </xdr:txBody>
    </xdr:sp>
    <xdr:clientData/>
  </xdr:twoCellAnchor>
  <xdr:twoCellAnchor>
    <xdr:from>
      <xdr:col>11</xdr:col>
      <xdr:colOff>1412873</xdr:colOff>
      <xdr:row>54</xdr:row>
      <xdr:rowOff>12031</xdr:rowOff>
    </xdr:from>
    <xdr:to>
      <xdr:col>12</xdr:col>
      <xdr:colOff>670861</xdr:colOff>
      <xdr:row>54</xdr:row>
      <xdr:rowOff>12212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61A761A0-550A-40F0-87FC-A4B2CA12601C}"/>
            </a:ext>
          </a:extLst>
        </xdr:cNvPr>
        <xdr:cNvCxnSpPr/>
      </xdr:nvCxnSpPr>
      <xdr:spPr>
        <a:xfrm flipV="1">
          <a:off x="15382873" y="14064581"/>
          <a:ext cx="686738" cy="181"/>
        </a:xfrm>
        <a:prstGeom prst="line">
          <a:avLst/>
        </a:prstGeom>
        <a:ln w="762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1391928</xdr:colOff>
      <xdr:row>52</xdr:row>
      <xdr:rowOff>291855</xdr:rowOff>
    </xdr:from>
    <xdr:to>
      <xdr:col>12</xdr:col>
      <xdr:colOff>155374</xdr:colOff>
      <xdr:row>54</xdr:row>
      <xdr:rowOff>60213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BD6D3357-92F3-4817-8DFA-4EC4775567CC}"/>
            </a:ext>
          </a:extLst>
        </xdr:cNvPr>
        <xdr:cNvCxnSpPr/>
      </xdr:nvCxnSpPr>
      <xdr:spPr>
        <a:xfrm flipV="1">
          <a:off x="15361928" y="13766555"/>
          <a:ext cx="192196" cy="346208"/>
        </a:xfrm>
        <a:prstGeom prst="line">
          <a:avLst/>
        </a:prstGeom>
        <a:ln w="762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528761</xdr:colOff>
      <xdr:row>53</xdr:row>
      <xdr:rowOff>17095</xdr:rowOff>
    </xdr:from>
    <xdr:to>
      <xdr:col>12</xdr:col>
      <xdr:colOff>699004</xdr:colOff>
      <xdr:row>54</xdr:row>
      <xdr:rowOff>79506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AE491A11-3955-41D2-9E7B-D14E5904B60D}"/>
            </a:ext>
          </a:extLst>
        </xdr:cNvPr>
        <xdr:cNvCxnSpPr/>
      </xdr:nvCxnSpPr>
      <xdr:spPr>
        <a:xfrm flipH="1" flipV="1">
          <a:off x="15927511" y="13828345"/>
          <a:ext cx="170243" cy="303711"/>
        </a:xfrm>
        <a:prstGeom prst="line">
          <a:avLst/>
        </a:prstGeom>
        <a:ln w="762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02AC2-6853-4868-BE83-F88DA9791FB5}">
  <sheetPr>
    <pageSetUpPr fitToPage="1"/>
  </sheetPr>
  <dimension ref="B2:AL87"/>
  <sheetViews>
    <sheetView tabSelected="1" topLeftCell="F1" zoomScale="55" zoomScaleNormal="55" zoomScaleSheetLayoutView="40" workbookViewId="0">
      <selection activeCell="O19" sqref="O19"/>
    </sheetView>
  </sheetViews>
  <sheetFormatPr defaultColWidth="9" defaultRowHeight="18" x14ac:dyDescent="0.55000000000000004"/>
  <cols>
    <col min="1" max="1" width="9" style="12"/>
    <col min="2" max="2" width="18.25" style="12" customWidth="1"/>
    <col min="3" max="3" width="11.58203125" style="12" bestFit="1" customWidth="1"/>
    <col min="4" max="4" width="14.08203125" style="12" bestFit="1" customWidth="1"/>
    <col min="5" max="5" width="38.25" style="12" bestFit="1" customWidth="1"/>
    <col min="6" max="6" width="14.33203125" style="12" bestFit="1" customWidth="1"/>
    <col min="7" max="7" width="7.5" style="12" customWidth="1"/>
    <col min="8" max="8" width="14.08203125" style="12" customWidth="1"/>
    <col min="9" max="13" width="18.75" style="12" customWidth="1"/>
    <col min="14" max="14" width="22.25" style="12" customWidth="1"/>
    <col min="15" max="15" width="22.25" style="10" customWidth="1"/>
    <col min="16" max="16" width="11" style="10" hidden="1" customWidth="1"/>
    <col min="17" max="17" width="9.33203125" style="110" hidden="1" customWidth="1"/>
    <col min="18" max="18" width="52.33203125" style="12" hidden="1" customWidth="1"/>
    <col min="19" max="19" width="32.75" style="12" hidden="1" customWidth="1"/>
    <col min="20" max="20" width="38.33203125" style="124" hidden="1" customWidth="1"/>
    <col min="21" max="21" width="9.5" style="124" hidden="1" customWidth="1"/>
    <col min="22" max="22" width="9.5" style="107" hidden="1" customWidth="1"/>
    <col min="23" max="23" width="8.83203125" style="107" hidden="1" customWidth="1"/>
    <col min="24" max="24" width="24.5" style="12" hidden="1" customWidth="1"/>
    <col min="25" max="35" width="9" style="12" hidden="1" customWidth="1"/>
    <col min="36" max="37" width="9" style="12" customWidth="1"/>
    <col min="38" max="16384" width="9" style="12"/>
  </cols>
  <sheetData>
    <row r="2" spans="2:33" ht="24" thickBot="1" x14ac:dyDescent="0.6">
      <c r="B2" s="85" t="s">
        <v>152</v>
      </c>
      <c r="F2" s="13"/>
      <c r="G2" s="13"/>
      <c r="H2" s="13"/>
      <c r="I2" s="13"/>
      <c r="J2" s="13"/>
      <c r="K2" s="13"/>
      <c r="L2" s="13"/>
      <c r="M2" s="13"/>
      <c r="N2" s="13"/>
      <c r="R2" s="12" t="s">
        <v>36</v>
      </c>
    </row>
    <row r="3" spans="2:33" ht="19" thickTop="1" thickBot="1" x14ac:dyDescent="0.6">
      <c r="F3" s="14" t="s">
        <v>144</v>
      </c>
      <c r="G3" s="15"/>
      <c r="H3" s="15"/>
      <c r="I3" s="15"/>
      <c r="J3" s="15"/>
      <c r="K3" s="15"/>
      <c r="L3" s="15"/>
      <c r="M3" s="15"/>
      <c r="N3" s="15"/>
    </row>
    <row r="4" spans="2:33" ht="19" thickTop="1" thickBot="1" x14ac:dyDescent="0.6">
      <c r="F4" s="98" t="s">
        <v>148</v>
      </c>
    </row>
    <row r="5" spans="2:33" ht="37" thickTop="1" thickBot="1" x14ac:dyDescent="0.6">
      <c r="B5" s="141" t="s">
        <v>118</v>
      </c>
      <c r="C5" s="142"/>
      <c r="D5" s="17" t="s">
        <v>129</v>
      </c>
      <c r="I5" s="18" t="s">
        <v>134</v>
      </c>
      <c r="R5" s="19" t="s">
        <v>154</v>
      </c>
      <c r="S5" s="102" t="s">
        <v>155</v>
      </c>
      <c r="X5" s="143" t="s">
        <v>90</v>
      </c>
      <c r="Y5" s="143"/>
      <c r="Z5" s="143"/>
      <c r="AA5" s="143"/>
      <c r="AB5" s="143"/>
      <c r="AC5" s="143"/>
      <c r="AD5" s="143"/>
      <c r="AE5" s="143"/>
      <c r="AF5" s="143"/>
      <c r="AG5" s="143"/>
    </row>
    <row r="6" spans="2:33" ht="19" thickTop="1" thickBot="1" x14ac:dyDescent="0.6">
      <c r="B6" s="20"/>
      <c r="C6" s="21"/>
      <c r="D6" s="21"/>
      <c r="E6" s="21"/>
      <c r="F6" s="21"/>
      <c r="G6" s="22"/>
      <c r="H6" s="23"/>
      <c r="I6" s="20"/>
      <c r="J6" s="21"/>
      <c r="K6" s="21"/>
      <c r="L6" s="21"/>
      <c r="M6" s="21"/>
      <c r="N6" s="22"/>
      <c r="R6" s="103" t="s">
        <v>166</v>
      </c>
      <c r="S6" s="25" t="s">
        <v>49</v>
      </c>
      <c r="V6" s="121"/>
      <c r="W6" s="16"/>
      <c r="X6" s="144" t="s">
        <v>91</v>
      </c>
      <c r="Y6" s="145" t="s">
        <v>92</v>
      </c>
      <c r="Z6" s="145"/>
      <c r="AA6" s="145"/>
      <c r="AB6" s="145"/>
      <c r="AC6" s="145"/>
      <c r="AD6" s="145"/>
      <c r="AE6" s="145"/>
      <c r="AF6" s="145"/>
      <c r="AG6" s="145"/>
    </row>
    <row r="7" spans="2:33" ht="21" thickTop="1" thickBot="1" x14ac:dyDescent="0.6">
      <c r="B7" s="26" t="s">
        <v>10</v>
      </c>
      <c r="C7" s="1"/>
      <c r="D7" s="27" t="s">
        <v>37</v>
      </c>
      <c r="E7" s="28" t="s">
        <v>11</v>
      </c>
      <c r="F7" s="3" t="str">
        <f>IF(FLOOR(O7,100)&lt;=0,"0",FLOOR(O7,100))</f>
        <v>0</v>
      </c>
      <c r="G7" s="29" t="s">
        <v>37</v>
      </c>
      <c r="H7" s="30"/>
      <c r="I7" s="31" t="s">
        <v>136</v>
      </c>
      <c r="J7" s="30"/>
      <c r="K7" s="30"/>
      <c r="L7" s="30"/>
      <c r="M7" s="30"/>
      <c r="N7" s="32"/>
      <c r="O7" s="115">
        <f>IF(AND(C7&gt;2200000,C7&lt;=3600000),T8,IF(AND(C7&gt;3600000,C7&lt;=6600000),V9,IF(AND(C7&gt;6600000,C7&lt;=8500000),T10,IF(C7&gt;8500001,T11,IF(C7&lt;=1,T12,IF(AND(C7&gt;=741000,C7&lt;2191000),T14,IF(AND(C7&gt;=2191000,C7&lt;2193000),T15,IF(AND(C7&gt;=2193000,C7&lt;2196000),T16,IF(AND(C7&gt;=2196000,C7&lt;2200000),T17)))))))))</f>
        <v>0</v>
      </c>
      <c r="P7" s="116">
        <f>SUM(F7+F11+F13)</f>
        <v>0</v>
      </c>
      <c r="R7" s="24" t="s">
        <v>168</v>
      </c>
      <c r="S7" s="25" t="s">
        <v>167</v>
      </c>
      <c r="T7" s="125"/>
      <c r="U7" s="125"/>
      <c r="V7" s="133"/>
      <c r="W7" s="16"/>
      <c r="X7" s="144"/>
      <c r="Y7" s="146" t="s">
        <v>93</v>
      </c>
      <c r="Z7" s="146"/>
      <c r="AA7" s="146"/>
      <c r="AB7" s="146" t="s">
        <v>94</v>
      </c>
      <c r="AC7" s="146"/>
      <c r="AD7" s="146"/>
      <c r="AE7" s="146" t="s">
        <v>96</v>
      </c>
      <c r="AF7" s="146"/>
      <c r="AG7" s="146"/>
    </row>
    <row r="8" spans="2:33" ht="21" thickTop="1" thickBot="1" x14ac:dyDescent="0.6">
      <c r="B8" s="33"/>
      <c r="C8" s="23"/>
      <c r="D8" s="23"/>
      <c r="E8" s="11"/>
      <c r="F8" s="23"/>
      <c r="G8" s="34"/>
      <c r="H8" s="23"/>
      <c r="I8" s="33"/>
      <c r="J8" s="23"/>
      <c r="K8" s="23"/>
      <c r="L8" s="23"/>
      <c r="M8" s="23"/>
      <c r="N8" s="34"/>
      <c r="O8" s="11"/>
      <c r="P8" s="11"/>
      <c r="Q8" s="111"/>
      <c r="R8" s="24" t="s">
        <v>169</v>
      </c>
      <c r="S8" s="25" t="s">
        <v>170</v>
      </c>
      <c r="T8" s="133">
        <f>C7*0.3+80000</f>
        <v>80000</v>
      </c>
      <c r="U8" s="133">
        <f>FLOOR(T8,1000)</f>
        <v>80000</v>
      </c>
      <c r="V8" s="133"/>
      <c r="W8" s="16"/>
      <c r="X8" s="144"/>
      <c r="Y8" s="103" t="s">
        <v>39</v>
      </c>
      <c r="Z8" s="103" t="s">
        <v>40</v>
      </c>
      <c r="AA8" s="103" t="s">
        <v>52</v>
      </c>
      <c r="AB8" s="103" t="s">
        <v>39</v>
      </c>
      <c r="AC8" s="103" t="s">
        <v>40</v>
      </c>
      <c r="AD8" s="103" t="s">
        <v>52</v>
      </c>
      <c r="AE8" s="103" t="s">
        <v>95</v>
      </c>
      <c r="AF8" s="103" t="s">
        <v>40</v>
      </c>
      <c r="AG8" s="103" t="s">
        <v>52</v>
      </c>
    </row>
    <row r="9" spans="2:33" ht="21" thickTop="1" thickBot="1" x14ac:dyDescent="0.6">
      <c r="B9" s="147" t="s">
        <v>34</v>
      </c>
      <c r="C9" s="148"/>
      <c r="D9" s="148"/>
      <c r="E9" s="149"/>
      <c r="F9" s="2"/>
      <c r="G9" s="35" t="s">
        <v>38</v>
      </c>
      <c r="H9" s="36"/>
      <c r="I9" s="37" t="s">
        <v>137</v>
      </c>
      <c r="J9" s="36"/>
      <c r="K9" s="36"/>
      <c r="L9" s="36"/>
      <c r="M9" s="36"/>
      <c r="N9" s="35"/>
      <c r="O9" s="11"/>
      <c r="P9" s="11"/>
      <c r="Q9" s="111"/>
      <c r="R9" s="24" t="s">
        <v>8</v>
      </c>
      <c r="S9" s="25" t="s">
        <v>158</v>
      </c>
      <c r="T9" s="133">
        <f>C7/4</f>
        <v>0</v>
      </c>
      <c r="U9" s="133">
        <f>FLOOR(T9,1000)</f>
        <v>0</v>
      </c>
      <c r="V9" s="133">
        <f>U9*3.2-440000</f>
        <v>-440000</v>
      </c>
      <c r="W9" s="16"/>
      <c r="X9" s="103" t="s">
        <v>110</v>
      </c>
      <c r="Y9" s="25" t="s">
        <v>70</v>
      </c>
      <c r="Z9" s="25" t="s">
        <v>71</v>
      </c>
      <c r="AA9" s="25">
        <v>50000</v>
      </c>
      <c r="AB9" s="25" t="s">
        <v>74</v>
      </c>
      <c r="AC9" s="25" t="s">
        <v>85</v>
      </c>
      <c r="AD9" s="25">
        <v>40000</v>
      </c>
      <c r="AE9" s="25" t="s">
        <v>87</v>
      </c>
      <c r="AF9" s="25" t="s">
        <v>86</v>
      </c>
      <c r="AG9" s="25">
        <v>20000</v>
      </c>
    </row>
    <row r="10" spans="2:33" ht="21" thickTop="1" thickBot="1" x14ac:dyDescent="0.6">
      <c r="B10" s="33"/>
      <c r="C10" s="23"/>
      <c r="D10" s="23"/>
      <c r="E10" s="23"/>
      <c r="F10" s="23"/>
      <c r="G10" s="35"/>
      <c r="H10" s="36"/>
      <c r="I10" s="31" t="s">
        <v>140</v>
      </c>
      <c r="J10" s="36"/>
      <c r="K10" s="36"/>
      <c r="L10" s="36"/>
      <c r="M10" s="36"/>
      <c r="N10" s="35"/>
      <c r="O10" s="11"/>
      <c r="P10" s="11"/>
      <c r="Q10" s="111"/>
      <c r="R10" s="24" t="s">
        <v>9</v>
      </c>
      <c r="S10" s="25" t="s">
        <v>156</v>
      </c>
      <c r="T10" s="133">
        <f>C7*90%-1100000</f>
        <v>-1100000</v>
      </c>
      <c r="U10" s="133"/>
      <c r="V10" s="133"/>
      <c r="W10" s="16"/>
      <c r="X10" s="103" t="s">
        <v>109</v>
      </c>
      <c r="Y10" s="25" t="s">
        <v>111</v>
      </c>
      <c r="Z10" s="25" t="s">
        <v>71</v>
      </c>
      <c r="AA10" s="25">
        <v>30000</v>
      </c>
      <c r="AB10" s="25" t="s">
        <v>112</v>
      </c>
      <c r="AC10" s="25" t="s">
        <v>85</v>
      </c>
      <c r="AD10" s="25">
        <v>20000</v>
      </c>
      <c r="AE10" s="25" t="s">
        <v>113</v>
      </c>
      <c r="AF10" s="25" t="s">
        <v>86</v>
      </c>
      <c r="AG10" s="25">
        <v>10000</v>
      </c>
    </row>
    <row r="11" spans="2:33" ht="21" thickTop="1" thickBot="1" x14ac:dyDescent="0.6">
      <c r="B11" s="26" t="s">
        <v>13</v>
      </c>
      <c r="C11" s="1"/>
      <c r="D11" s="27" t="s">
        <v>37</v>
      </c>
      <c r="E11" s="28" t="s">
        <v>14</v>
      </c>
      <c r="F11" s="3" t="str">
        <f>IF(FLOOR(O11,100)&lt;=0,"0",FLOOR(O11,100))</f>
        <v>0</v>
      </c>
      <c r="G11" s="29" t="s">
        <v>37</v>
      </c>
      <c r="H11" s="30"/>
      <c r="I11" s="27"/>
      <c r="J11" s="30"/>
      <c r="K11" s="30"/>
      <c r="L11" s="30"/>
      <c r="M11" s="30"/>
      <c r="N11" s="32"/>
      <c r="O11" s="117">
        <f>IF(AND(F9&lt;65,C11=0),U23,IF(AND(F9&lt;65,C11&lt;=1299999),U24,IF(AND(F9&lt;65,C11&lt;=4099999),U25,IF(AND(F9&lt;65,C11&lt;=7699999),U26,IF(AND(F9&lt;65,C11&lt;=9999999),U27,IF(AND(F9&lt;65,C11&gt;=10000000),U28,IF(AND(F9&gt;=65,C11=0),U36,IF(AND(F9&gt;=65,C11&lt;=3299999),U29,IF(AND(F9&gt;=65,C11&lt;=4099999),U30,IF(AND(F9&gt;=65,C11&lt;=7699999),U31,IF(AND(F9&gt;=65,C11&lt;=9999999),U32,IF(AND(F9&gt;=65,C11&gt;=10000000),U33))))))))))))</f>
        <v>0</v>
      </c>
      <c r="P11" s="118">
        <f>FLOOR(F7+F11+F13,1000)</f>
        <v>0</v>
      </c>
      <c r="Q11" s="111"/>
      <c r="R11" s="38" t="s">
        <v>153</v>
      </c>
      <c r="S11" s="25" t="s">
        <v>157</v>
      </c>
      <c r="T11" s="133">
        <f>C7-1950000</f>
        <v>-1950000</v>
      </c>
      <c r="U11" s="133"/>
      <c r="V11" s="134"/>
      <c r="W11" s="16"/>
      <c r="X11" s="150" t="s">
        <v>114</v>
      </c>
      <c r="Y11" s="150"/>
      <c r="Z11" s="150"/>
      <c r="AA11" s="150"/>
      <c r="AB11" s="150"/>
      <c r="AC11" s="150"/>
      <c r="AD11" s="150"/>
      <c r="AE11" s="150"/>
      <c r="AF11" s="150"/>
      <c r="AG11" s="150"/>
    </row>
    <row r="12" spans="2:33" ht="21" customHeight="1" thickTop="1" thickBot="1" x14ac:dyDescent="0.6">
      <c r="B12" s="33"/>
      <c r="C12" s="23"/>
      <c r="D12" s="23"/>
      <c r="E12" s="23"/>
      <c r="F12" s="23"/>
      <c r="G12" s="35"/>
      <c r="H12" s="36"/>
      <c r="I12" s="31" t="s">
        <v>138</v>
      </c>
      <c r="J12" s="36"/>
      <c r="K12" s="36"/>
      <c r="L12" s="36"/>
      <c r="M12" s="36"/>
      <c r="N12" s="35"/>
      <c r="O12" s="11"/>
      <c r="P12" s="11">
        <f>O48*20%</f>
        <v>0</v>
      </c>
      <c r="Q12" s="111"/>
      <c r="R12" s="156" t="s">
        <v>178</v>
      </c>
      <c r="S12" s="156"/>
      <c r="T12" s="134"/>
      <c r="U12" s="134"/>
      <c r="V12" s="134"/>
      <c r="W12" s="120"/>
    </row>
    <row r="13" spans="2:33" ht="21" thickTop="1" thickBot="1" x14ac:dyDescent="0.6">
      <c r="B13" s="33"/>
      <c r="C13" s="23"/>
      <c r="D13" s="23"/>
      <c r="E13" s="28" t="s">
        <v>33</v>
      </c>
      <c r="F13" s="1"/>
      <c r="G13" s="29" t="s">
        <v>37</v>
      </c>
      <c r="H13" s="30"/>
      <c r="I13" s="31" t="s">
        <v>139</v>
      </c>
      <c r="J13" s="30"/>
      <c r="K13" s="30"/>
      <c r="L13" s="30"/>
      <c r="M13" s="30"/>
      <c r="N13" s="32"/>
      <c r="O13" s="11"/>
      <c r="P13" s="11"/>
      <c r="Q13" s="111"/>
      <c r="R13" s="114" t="s">
        <v>171</v>
      </c>
      <c r="S13" s="113" t="s">
        <v>49</v>
      </c>
      <c r="T13" s="133"/>
      <c r="U13" s="134"/>
      <c r="V13" s="134"/>
      <c r="W13" s="120"/>
    </row>
    <row r="14" spans="2:33" ht="21" thickTop="1" thickBot="1" x14ac:dyDescent="0.6">
      <c r="B14" s="39"/>
      <c r="C14" s="40"/>
      <c r="D14" s="40"/>
      <c r="E14" s="40"/>
      <c r="F14" s="40"/>
      <c r="G14" s="41"/>
      <c r="H14" s="36"/>
      <c r="I14" s="42"/>
      <c r="J14" s="43"/>
      <c r="K14" s="43"/>
      <c r="L14" s="43"/>
      <c r="M14" s="43"/>
      <c r="N14" s="41"/>
      <c r="O14" s="11"/>
      <c r="P14" s="11"/>
      <c r="Q14" s="111"/>
      <c r="R14" s="114" t="s">
        <v>172</v>
      </c>
      <c r="S14" s="113" t="s">
        <v>173</v>
      </c>
      <c r="T14" s="133">
        <f>C7-740000</f>
        <v>-740000</v>
      </c>
      <c r="U14" s="134"/>
      <c r="V14" s="134"/>
      <c r="W14" s="120"/>
    </row>
    <row r="15" spans="2:33" ht="21" thickTop="1" thickBot="1" x14ac:dyDescent="0.6">
      <c r="B15" s="23"/>
      <c r="C15" s="23"/>
      <c r="D15" s="23"/>
      <c r="E15" s="23"/>
      <c r="F15" s="23"/>
      <c r="G15" s="36"/>
      <c r="H15" s="36"/>
      <c r="I15" s="36"/>
      <c r="J15" s="36"/>
      <c r="K15" s="36"/>
      <c r="L15" s="36"/>
      <c r="M15" s="36"/>
      <c r="N15" s="36"/>
      <c r="O15" s="11"/>
      <c r="P15" s="11"/>
      <c r="Q15" s="111"/>
      <c r="R15" s="114" t="s">
        <v>175</v>
      </c>
      <c r="S15" s="113" t="s">
        <v>174</v>
      </c>
      <c r="T15" s="136">
        <v>1451000</v>
      </c>
      <c r="U15" s="134"/>
      <c r="V15" s="134"/>
      <c r="W15" s="120"/>
    </row>
    <row r="16" spans="2:33" ht="21" thickTop="1" thickBot="1" x14ac:dyDescent="0.6">
      <c r="B16" s="23"/>
      <c r="C16" s="23"/>
      <c r="D16" s="23"/>
      <c r="E16" s="23"/>
      <c r="F16" s="23"/>
      <c r="G16" s="36"/>
      <c r="H16" s="36"/>
      <c r="I16" s="36"/>
      <c r="J16" s="36"/>
      <c r="K16" s="36"/>
      <c r="L16" s="36"/>
      <c r="M16" s="36"/>
      <c r="N16" s="36"/>
      <c r="O16" s="11"/>
      <c r="P16" s="11"/>
      <c r="Q16" s="111"/>
      <c r="R16" s="114" t="s">
        <v>176</v>
      </c>
      <c r="S16" s="113" t="s">
        <v>177</v>
      </c>
      <c r="T16" s="136">
        <v>1453000</v>
      </c>
      <c r="U16" s="134"/>
      <c r="V16" s="134"/>
      <c r="W16" s="120"/>
    </row>
    <row r="17" spans="2:33" ht="21" thickTop="1" thickBot="1" x14ac:dyDescent="0.6">
      <c r="B17" s="23"/>
      <c r="C17" s="23"/>
      <c r="D17" s="23"/>
      <c r="E17" s="23"/>
      <c r="F17" s="106"/>
      <c r="G17" s="36"/>
      <c r="H17" s="36"/>
      <c r="I17" s="36"/>
      <c r="J17" s="36"/>
      <c r="K17" s="36"/>
      <c r="L17" s="36"/>
      <c r="M17" s="36"/>
      <c r="N17" s="36"/>
      <c r="O17" s="11"/>
      <c r="P17" s="11"/>
      <c r="Q17" s="111"/>
      <c r="R17" s="114" t="s">
        <v>179</v>
      </c>
      <c r="S17" s="113" t="s">
        <v>180</v>
      </c>
      <c r="T17" s="136">
        <v>1456000</v>
      </c>
      <c r="U17" s="134"/>
      <c r="V17" s="134"/>
      <c r="W17" s="120"/>
    </row>
    <row r="18" spans="2:33" ht="39" customHeight="1" thickTop="1" thickBot="1" x14ac:dyDescent="0.6">
      <c r="B18" s="141" t="s">
        <v>119</v>
      </c>
      <c r="C18" s="142"/>
      <c r="D18" s="17" t="s">
        <v>129</v>
      </c>
      <c r="E18" s="23"/>
      <c r="F18" s="23"/>
      <c r="G18" s="36"/>
      <c r="H18" s="36"/>
      <c r="I18" s="44" t="s">
        <v>135</v>
      </c>
      <c r="J18" s="36"/>
      <c r="K18" s="36"/>
      <c r="L18" s="36"/>
      <c r="M18" s="36"/>
      <c r="N18" s="36"/>
      <c r="O18" s="11"/>
      <c r="P18" s="11"/>
      <c r="V18" s="134"/>
      <c r="W18" s="108"/>
    </row>
    <row r="19" spans="2:33" ht="21" thickTop="1" thickBot="1" x14ac:dyDescent="0.6">
      <c r="B19" s="20"/>
      <c r="C19" s="21"/>
      <c r="D19" s="21"/>
      <c r="E19" s="21"/>
      <c r="F19" s="21"/>
      <c r="G19" s="45"/>
      <c r="H19" s="36"/>
      <c r="I19" s="46"/>
      <c r="J19" s="47"/>
      <c r="K19" s="47"/>
      <c r="L19" s="47"/>
      <c r="M19" s="47"/>
      <c r="N19" s="45"/>
      <c r="O19" s="11"/>
      <c r="P19" s="11"/>
      <c r="V19" s="134"/>
      <c r="W19" s="108"/>
      <c r="X19" s="151" t="s">
        <v>120</v>
      </c>
      <c r="Y19" s="151"/>
      <c r="Z19" s="151"/>
      <c r="AA19" s="151"/>
    </row>
    <row r="20" spans="2:33" ht="21" thickTop="1" thickBot="1" x14ac:dyDescent="0.6">
      <c r="B20" s="33"/>
      <c r="D20" s="23"/>
      <c r="E20" s="23"/>
      <c r="F20" s="23"/>
      <c r="G20" s="35"/>
      <c r="H20" s="36"/>
      <c r="I20" s="31" t="s">
        <v>181</v>
      </c>
      <c r="J20" s="36"/>
      <c r="K20" s="36"/>
      <c r="L20" s="36"/>
      <c r="M20" s="36"/>
      <c r="N20" s="35"/>
      <c r="O20" s="11"/>
      <c r="P20" s="11"/>
      <c r="V20" s="134"/>
      <c r="W20" s="108"/>
      <c r="X20" s="50" t="s">
        <v>126</v>
      </c>
      <c r="Y20" s="50" t="s">
        <v>39</v>
      </c>
      <c r="Z20" s="50" t="s">
        <v>40</v>
      </c>
      <c r="AA20" s="104" t="s">
        <v>52</v>
      </c>
    </row>
    <row r="21" spans="2:33" ht="21" thickTop="1" thickBot="1" x14ac:dyDescent="0.6">
      <c r="B21" s="66" t="s">
        <v>12</v>
      </c>
      <c r="C21" s="99"/>
      <c r="D21" s="27" t="s">
        <v>37</v>
      </c>
      <c r="E21" s="28" t="s">
        <v>115</v>
      </c>
      <c r="F21" s="5"/>
      <c r="G21" s="35" t="s">
        <v>63</v>
      </c>
      <c r="H21" s="36"/>
      <c r="I21" s="31" t="s">
        <v>182</v>
      </c>
      <c r="J21" s="36"/>
      <c r="K21" s="36"/>
      <c r="L21" s="36"/>
      <c r="M21" s="36"/>
      <c r="N21" s="35"/>
      <c r="O21" s="11" t="b">
        <f>IF(AND(F21=1,F24&lt;=620000,P11&lt;=9000000),U81,IF(AND(F21=1,F24&lt;=620000,P11&lt;=9500000),U82,IF(AND(F21=1,F24&lt;=620000,P11&lt;=10000000),U83,IF(AND(F21=1,F24&lt;=620000,P11&gt;10000000),V83,IF(AND(F21=1,F24&lt;=950000,P11&lt;=9000000),AA9,IF(AND(F21=1,F24&lt;=950000,P11&lt;=9500000),AD9,IF(AND(F21=1,F24&lt;=950000,P11&lt;=10000000),AG9,IF(AND(F21=1,F24&lt;=1000000,P11&lt;=9000000),AA10,IF(AND(F21=1,F24&lt;=1000000,P11&lt;=9500000),AD10,IF(AND(F21=1,F24&lt;=1000000,P11&lt;=10000000),AG10))))))))))</f>
        <v>0</v>
      </c>
      <c r="P21" s="11"/>
      <c r="V21" s="134"/>
      <c r="W21" s="108"/>
      <c r="X21" s="51" t="s">
        <v>123</v>
      </c>
      <c r="Y21" s="103" t="s">
        <v>43</v>
      </c>
      <c r="Z21" s="52" t="s">
        <v>72</v>
      </c>
      <c r="AA21" s="53">
        <v>180000</v>
      </c>
    </row>
    <row r="22" spans="2:33" ht="21" thickTop="1" thickBot="1" x14ac:dyDescent="0.6">
      <c r="B22" s="33"/>
      <c r="D22" s="23"/>
      <c r="E22" s="28" t="s">
        <v>116</v>
      </c>
      <c r="F22" s="5"/>
      <c r="G22" s="35" t="s">
        <v>63</v>
      </c>
      <c r="H22" s="36"/>
      <c r="I22" s="31" t="s">
        <v>183</v>
      </c>
      <c r="J22" s="36"/>
      <c r="K22" s="36"/>
      <c r="L22" s="36"/>
      <c r="M22" s="36"/>
      <c r="N22" s="35"/>
      <c r="O22" s="11" t="b">
        <f>IF(AND(F22=1,F24&lt;=620000,P11&lt;=9000000),U84,IF(AND(F22=1,F24&lt;=620000,P11&lt;=9500000),U85,IF(AND(F22=1,F24&lt;=620000,P11&lt;=10000000),U86,IF(AND(F22=1,F24&lt;=620000,P11&gt;10000000),V86,IF(AND(F22=1,F24&lt;=950000,P11&lt;=9000000),AA9,IF(AND(F22=1,F24&lt;=950000,P11&lt;=9500000),AD9,IF(AND(F22=1,F24&lt;=950000,P11&lt;=10000000),AG9,IF(AND(F22=1,F24&lt;=1000000,P11&lt;=9000000),AA10,IF(AND(F22=1,F24&lt;=1000000,P11&lt;=9500000),AD10,IF(AND(F22=1,F24&lt;=1000000,P11&lt;=10000000),AG10))))))))))</f>
        <v>0</v>
      </c>
      <c r="P22" s="11"/>
      <c r="V22" s="134"/>
      <c r="W22" s="108"/>
      <c r="X22" s="51" t="s">
        <v>124</v>
      </c>
      <c r="Y22" s="103" t="s">
        <v>121</v>
      </c>
      <c r="Z22" s="52" t="s">
        <v>72</v>
      </c>
      <c r="AA22" s="53">
        <v>160000</v>
      </c>
    </row>
    <row r="23" spans="2:33" ht="19" thickTop="1" thickBot="1" x14ac:dyDescent="0.6">
      <c r="B23" s="33"/>
      <c r="D23" s="23"/>
      <c r="E23" s="28"/>
      <c r="F23" s="54"/>
      <c r="G23" s="35"/>
      <c r="H23" s="36"/>
      <c r="I23" s="31"/>
      <c r="J23" s="36"/>
      <c r="K23" s="36"/>
      <c r="L23" s="36"/>
      <c r="M23" s="36"/>
      <c r="N23" s="35"/>
      <c r="O23" s="11"/>
      <c r="P23" s="11"/>
      <c r="R23" s="48"/>
      <c r="S23" s="49" t="s">
        <v>15</v>
      </c>
      <c r="T23" s="122" t="s">
        <v>26</v>
      </c>
      <c r="U23" s="134"/>
      <c r="V23" s="134"/>
      <c r="X23" s="55" t="s">
        <v>125</v>
      </c>
      <c r="Y23" s="105" t="s">
        <v>122</v>
      </c>
      <c r="Z23" s="56" t="s">
        <v>72</v>
      </c>
      <c r="AA23" s="57">
        <v>60000</v>
      </c>
      <c r="AB23" s="10">
        <v>0</v>
      </c>
    </row>
    <row r="24" spans="2:33" ht="19" thickTop="1" thickBot="1" x14ac:dyDescent="0.6">
      <c r="B24" s="26" t="s">
        <v>55</v>
      </c>
      <c r="C24" s="23"/>
      <c r="D24" s="23"/>
      <c r="E24" s="28" t="s">
        <v>64</v>
      </c>
      <c r="F24" s="5"/>
      <c r="G24" s="35" t="s">
        <v>37</v>
      </c>
      <c r="H24" s="36"/>
      <c r="I24" s="58" t="s">
        <v>150</v>
      </c>
      <c r="J24" s="36"/>
      <c r="K24" s="36"/>
      <c r="L24" s="36"/>
      <c r="M24" s="36"/>
      <c r="N24" s="35"/>
      <c r="O24" s="11"/>
      <c r="P24" s="11"/>
      <c r="R24" s="152" t="s">
        <v>28</v>
      </c>
      <c r="S24" s="103" t="s">
        <v>19</v>
      </c>
      <c r="T24" s="123" t="s">
        <v>21</v>
      </c>
      <c r="U24" s="140">
        <f>C11-600000</f>
        <v>-600000</v>
      </c>
      <c r="V24" s="135"/>
      <c r="X24" s="155" t="s">
        <v>127</v>
      </c>
      <c r="Y24" s="155"/>
      <c r="Z24" s="155"/>
      <c r="AA24" s="155"/>
      <c r="AB24" s="60"/>
      <c r="AC24" s="60"/>
      <c r="AD24" s="60"/>
      <c r="AE24" s="60"/>
      <c r="AF24" s="60"/>
      <c r="AG24" s="60"/>
    </row>
    <row r="25" spans="2:33" ht="19" thickTop="1" thickBot="1" x14ac:dyDescent="0.6">
      <c r="B25" s="26" t="s">
        <v>53</v>
      </c>
      <c r="C25" s="9">
        <f>IF(P7&lt;=1320000,U55,IF(P7&lt;=3360000,U56,IF(P7&lt;=4890000,U57,IF(P7&lt;=6550000,U58,IF(P7&lt;=23500000,U59,IF(P7&lt;=24000000,U60,IF(P7&lt;=24500000,U61,IF(P7&lt;=25000000,U62))))))))</f>
        <v>610000</v>
      </c>
      <c r="D25" s="23"/>
      <c r="E25" s="28"/>
      <c r="F25" s="61"/>
      <c r="G25" s="35"/>
      <c r="H25" s="36"/>
      <c r="I25" s="58" t="s">
        <v>141</v>
      </c>
      <c r="J25" s="36"/>
      <c r="K25" s="36"/>
      <c r="L25" s="36"/>
      <c r="M25" s="36"/>
      <c r="N25" s="35"/>
      <c r="O25" s="11"/>
      <c r="P25" s="11"/>
      <c r="R25" s="153"/>
      <c r="S25" s="103" t="s">
        <v>16</v>
      </c>
      <c r="T25" s="123" t="s">
        <v>22</v>
      </c>
      <c r="U25" s="140">
        <f>C11*75%-275000</f>
        <v>-275000</v>
      </c>
      <c r="V25" s="135"/>
      <c r="X25" s="63"/>
      <c r="Y25" s="64"/>
      <c r="Z25" s="65"/>
      <c r="AA25" s="23"/>
    </row>
    <row r="26" spans="2:33" ht="19" thickTop="1" thickBot="1" x14ac:dyDescent="0.6">
      <c r="B26" s="26" t="s">
        <v>54</v>
      </c>
      <c r="C26" s="9">
        <f>O21+O22+O26+O33+O34+O35+O36+O37+O38+O39+O40+IF(F27=1,O27)+IF(F27=2,O27+P27)+IF(F27=3,O27+P27+Q31)</f>
        <v>0</v>
      </c>
      <c r="D26" s="23"/>
      <c r="E26" s="28" t="s">
        <v>56</v>
      </c>
      <c r="F26" s="5"/>
      <c r="G26" s="35" t="s">
        <v>63</v>
      </c>
      <c r="H26" s="36"/>
      <c r="I26" s="58" t="s">
        <v>143</v>
      </c>
      <c r="J26" s="36"/>
      <c r="K26" s="36"/>
      <c r="L26" s="36"/>
      <c r="M26" s="36"/>
      <c r="N26" s="35"/>
      <c r="O26" s="11" t="b">
        <f>IF(F26=1,U67,IF(F26=2,U67*2,IF(F26=3,U67*3,IF(F26=4,U67*4,IF(F26=5,U67*5)))))</f>
        <v>0</v>
      </c>
      <c r="P26" s="11"/>
      <c r="R26" s="153"/>
      <c r="S26" s="103" t="s">
        <v>17</v>
      </c>
      <c r="T26" s="123" t="s">
        <v>23</v>
      </c>
      <c r="U26" s="140">
        <f>C11*85%-685000</f>
        <v>-685000</v>
      </c>
      <c r="V26" s="135"/>
      <c r="X26" s="63"/>
      <c r="Y26" s="64"/>
      <c r="Z26" s="65"/>
      <c r="AA26" s="23"/>
    </row>
    <row r="27" spans="2:33" ht="19" thickTop="1" thickBot="1" x14ac:dyDescent="0.6">
      <c r="B27" s="26" t="s">
        <v>117</v>
      </c>
      <c r="C27" s="9">
        <f>C25+C26</f>
        <v>610000</v>
      </c>
      <c r="D27" s="23"/>
      <c r="E27" s="28" t="s">
        <v>57</v>
      </c>
      <c r="F27" s="5"/>
      <c r="G27" s="35" t="s">
        <v>63</v>
      </c>
      <c r="H27" s="36"/>
      <c r="I27" s="31" t="s">
        <v>184</v>
      </c>
      <c r="J27" s="36"/>
      <c r="K27" s="36"/>
      <c r="L27" s="36"/>
      <c r="M27" s="36"/>
      <c r="N27" s="35"/>
      <c r="O27" s="11" t="b">
        <f>IF(F27=1,U68,IF(F27=2,U68*2,IF(F27=3,U68*3,IF(F27=4,U68*4,IF(F27=5,U68*5)))))</f>
        <v>0</v>
      </c>
      <c r="P27" s="11"/>
      <c r="R27" s="153"/>
      <c r="S27" s="103" t="s">
        <v>18</v>
      </c>
      <c r="T27" s="123" t="s">
        <v>24</v>
      </c>
      <c r="U27" s="140">
        <f>C11*95%-1455000</f>
        <v>-1455000</v>
      </c>
      <c r="V27" s="135"/>
      <c r="X27" s="63"/>
      <c r="Y27" s="64"/>
      <c r="Z27" s="65"/>
      <c r="AA27" s="23"/>
    </row>
    <row r="28" spans="2:33" ht="19" thickTop="1" thickBot="1" x14ac:dyDescent="0.6">
      <c r="B28" s="33"/>
      <c r="C28" s="4"/>
      <c r="D28" s="23"/>
      <c r="E28" s="23"/>
      <c r="F28" s="61"/>
      <c r="G28" s="35"/>
      <c r="H28" s="36"/>
      <c r="I28" s="33"/>
      <c r="J28" s="36"/>
      <c r="K28" s="36"/>
      <c r="L28" s="36"/>
      <c r="M28" s="36"/>
      <c r="N28" s="35"/>
      <c r="O28" s="11"/>
      <c r="P28" s="11"/>
      <c r="R28" s="154"/>
      <c r="S28" s="59" t="s">
        <v>20</v>
      </c>
      <c r="T28" s="123" t="s">
        <v>25</v>
      </c>
      <c r="U28" s="140">
        <f>C11-1955000</f>
        <v>-1955000</v>
      </c>
      <c r="V28" s="135"/>
      <c r="X28" s="63"/>
      <c r="Y28" s="64"/>
      <c r="Z28" s="65"/>
      <c r="AA28" s="23"/>
    </row>
    <row r="29" spans="2:33" ht="19" thickTop="1" thickBot="1" x14ac:dyDescent="0.6">
      <c r="B29" s="33"/>
      <c r="E29" s="28" t="s">
        <v>58</v>
      </c>
      <c r="F29" s="5"/>
      <c r="G29" s="35" t="s">
        <v>63</v>
      </c>
      <c r="H29" s="36"/>
      <c r="I29" s="58" t="s">
        <v>161</v>
      </c>
      <c r="J29" s="36"/>
      <c r="K29" s="36"/>
      <c r="L29" s="36"/>
      <c r="M29" s="36"/>
      <c r="N29" s="35"/>
      <c r="O29" s="11"/>
      <c r="P29" s="11"/>
      <c r="R29" s="144" t="s">
        <v>27</v>
      </c>
      <c r="S29" s="62" t="s">
        <v>29</v>
      </c>
      <c r="T29" s="123" t="s">
        <v>31</v>
      </c>
      <c r="U29" s="140">
        <f>C11-1100000</f>
        <v>-1100000</v>
      </c>
      <c r="V29" s="135"/>
      <c r="X29" s="63"/>
      <c r="Y29" s="64"/>
      <c r="Z29" s="65"/>
      <c r="AA29" s="23"/>
    </row>
    <row r="30" spans="2:33" ht="19" thickTop="1" thickBot="1" x14ac:dyDescent="0.6">
      <c r="B30" s="33"/>
      <c r="C30" s="23"/>
      <c r="D30" s="23"/>
      <c r="E30" s="28" t="s">
        <v>59</v>
      </c>
      <c r="F30" s="5"/>
      <c r="G30" s="35" t="s">
        <v>63</v>
      </c>
      <c r="H30" s="36"/>
      <c r="I30" s="58" t="s">
        <v>160</v>
      </c>
      <c r="J30" s="36"/>
      <c r="K30" s="36"/>
      <c r="L30" s="36"/>
      <c r="M30" s="36"/>
      <c r="N30" s="35"/>
      <c r="O30" s="11"/>
      <c r="P30" s="11"/>
      <c r="R30" s="144"/>
      <c r="S30" s="62" t="s">
        <v>30</v>
      </c>
      <c r="T30" s="123" t="s">
        <v>22</v>
      </c>
      <c r="U30" s="140">
        <f>C11*75%-275000</f>
        <v>-275000</v>
      </c>
      <c r="V30" s="135"/>
      <c r="X30" s="63"/>
      <c r="Y30" s="64"/>
      <c r="Z30" s="65"/>
      <c r="AA30" s="23"/>
    </row>
    <row r="31" spans="2:33" ht="19" thickTop="1" thickBot="1" x14ac:dyDescent="0.6">
      <c r="B31" s="33"/>
      <c r="C31" s="23"/>
      <c r="D31" s="23"/>
      <c r="E31" s="28" t="s">
        <v>69</v>
      </c>
      <c r="F31" s="5"/>
      <c r="G31" s="35" t="s">
        <v>63</v>
      </c>
      <c r="H31" s="36"/>
      <c r="I31" s="58" t="s">
        <v>142</v>
      </c>
      <c r="J31" s="36"/>
      <c r="K31" s="36"/>
      <c r="L31" s="36"/>
      <c r="M31" s="36"/>
      <c r="N31" s="35"/>
      <c r="O31" s="11"/>
      <c r="P31" s="11"/>
      <c r="Q31" s="111"/>
      <c r="R31" s="144"/>
      <c r="S31" s="103" t="s">
        <v>17</v>
      </c>
      <c r="T31" s="123" t="s">
        <v>23</v>
      </c>
      <c r="U31" s="140">
        <f>C11*85%-685000</f>
        <v>-685000</v>
      </c>
      <c r="V31" s="135"/>
      <c r="X31" s="63"/>
      <c r="Y31" s="64"/>
      <c r="Z31" s="65"/>
      <c r="AA31" s="23"/>
    </row>
    <row r="32" spans="2:33" ht="19" thickTop="1" thickBot="1" x14ac:dyDescent="0.6">
      <c r="B32" s="33"/>
      <c r="E32" s="28" t="s">
        <v>75</v>
      </c>
      <c r="F32" s="6"/>
      <c r="G32" s="35" t="s">
        <v>63</v>
      </c>
      <c r="H32" s="36"/>
      <c r="I32" s="58"/>
      <c r="J32" s="36"/>
      <c r="K32" s="36"/>
      <c r="L32" s="36"/>
      <c r="M32" s="36"/>
      <c r="N32" s="35"/>
      <c r="O32" s="11"/>
      <c r="P32" s="11"/>
      <c r="R32" s="144"/>
      <c r="S32" s="103" t="s">
        <v>18</v>
      </c>
      <c r="T32" s="123" t="s">
        <v>24</v>
      </c>
      <c r="U32" s="140">
        <f>C11*95%-1455000</f>
        <v>-1455000</v>
      </c>
      <c r="V32" s="135"/>
    </row>
    <row r="33" spans="2:38" ht="19" thickTop="1" thickBot="1" x14ac:dyDescent="0.6">
      <c r="B33" s="33"/>
      <c r="E33" s="28" t="s">
        <v>60</v>
      </c>
      <c r="F33" s="1"/>
      <c r="G33" s="35" t="s">
        <v>63</v>
      </c>
      <c r="H33" s="36"/>
      <c r="I33" s="58" t="s">
        <v>145</v>
      </c>
      <c r="J33" s="36"/>
      <c r="K33" s="36"/>
      <c r="L33" s="36"/>
      <c r="M33" s="36"/>
      <c r="N33" s="35"/>
      <c r="O33" s="11" t="b">
        <f>IF(F29=1,U69,IF(F29=2,U69*2,IF(F29=3,U69*3,IF(F29=4,U69*4,IF(F29=5,U69*5)))))</f>
        <v>0</v>
      </c>
      <c r="P33" s="11"/>
      <c r="R33" s="144"/>
      <c r="S33" s="59" t="s">
        <v>20</v>
      </c>
      <c r="T33" s="123" t="s">
        <v>25</v>
      </c>
      <c r="U33" s="140">
        <f>C11-1955000</f>
        <v>-1955000</v>
      </c>
      <c r="V33" s="135"/>
    </row>
    <row r="34" spans="2:38" ht="19" thickTop="1" thickBot="1" x14ac:dyDescent="0.6">
      <c r="B34" s="33"/>
      <c r="E34" s="28" t="s">
        <v>61</v>
      </c>
      <c r="F34" s="7"/>
      <c r="G34" s="35"/>
      <c r="H34" s="36"/>
      <c r="I34" s="58" t="s">
        <v>146</v>
      </c>
      <c r="J34" s="36"/>
      <c r="K34" s="36"/>
      <c r="L34" s="36"/>
      <c r="M34" s="36"/>
      <c r="N34" s="35"/>
      <c r="O34" s="11" t="b">
        <f>IF(F30=1,U70,IF(F30=2,U70*2,IF(F30=3,U70*3,IF(F30=4,U70*4,IF(F30=5,U70*5)))))</f>
        <v>0</v>
      </c>
      <c r="P34" s="11"/>
      <c r="R34" s="67" t="s">
        <v>32</v>
      </c>
      <c r="S34" s="68"/>
      <c r="T34" s="127"/>
      <c r="U34" s="135"/>
      <c r="V34" s="135"/>
    </row>
    <row r="35" spans="2:38" ht="19" thickTop="1" thickBot="1" x14ac:dyDescent="0.6">
      <c r="B35" s="33"/>
      <c r="E35" s="28" t="s">
        <v>62</v>
      </c>
      <c r="F35" s="8"/>
      <c r="G35" s="34"/>
      <c r="H35" s="36"/>
      <c r="I35" s="58" t="s">
        <v>147</v>
      </c>
      <c r="J35" s="36"/>
      <c r="K35" s="36"/>
      <c r="L35" s="36"/>
      <c r="M35" s="36"/>
      <c r="N35" s="35"/>
      <c r="O35" s="11" t="b">
        <f>IF(F31=1,U71,IF(F31=2,U71*2,IF(F31=3,U71*3,IF(F31=4,U71*4,IF(F31=5,U71*5)))))</f>
        <v>0</v>
      </c>
      <c r="P35" s="11"/>
      <c r="R35" s="64"/>
      <c r="S35" s="69"/>
      <c r="T35" s="129"/>
      <c r="U35" s="128"/>
      <c r="V35" s="135"/>
    </row>
    <row r="36" spans="2:38" ht="19" thickTop="1" thickBot="1" x14ac:dyDescent="0.6">
      <c r="B36" s="33"/>
      <c r="C36" s="23"/>
      <c r="D36" s="23"/>
      <c r="E36" s="28" t="s">
        <v>128</v>
      </c>
      <c r="F36" s="8"/>
      <c r="G36" s="34"/>
      <c r="H36" s="36"/>
      <c r="I36" s="58"/>
      <c r="J36" s="36"/>
      <c r="K36" s="36"/>
      <c r="L36" s="36"/>
      <c r="M36" s="36"/>
      <c r="N36" s="35"/>
      <c r="O36" s="11" t="b">
        <f>IF(F32=1,U72,IF(F32=2,U72*2,IF(F32=3,U72*3,IF(F32=4,U72*4,IF(F32=5,U72*5)))))</f>
        <v>0</v>
      </c>
      <c r="P36" s="11"/>
      <c r="S36" s="70"/>
      <c r="V36" s="134"/>
    </row>
    <row r="37" spans="2:38" ht="20.5" thickTop="1" x14ac:dyDescent="0.55000000000000004">
      <c r="B37" s="33"/>
      <c r="C37" s="23"/>
      <c r="D37" s="23"/>
      <c r="G37" s="34"/>
      <c r="H37" s="36"/>
      <c r="I37" s="101" t="s">
        <v>149</v>
      </c>
      <c r="J37" s="36"/>
      <c r="K37" s="36"/>
      <c r="L37" s="36"/>
      <c r="M37" s="36"/>
      <c r="N37" s="35"/>
      <c r="O37" s="11" t="b">
        <f>IF(F33=1,U73,IF(F33=2,U73*2,IF(F33=3,U73*3,IF(F33=4,U73*4,IF(F33=5,U73*5)))))</f>
        <v>0</v>
      </c>
      <c r="P37" s="11"/>
      <c r="Q37" s="11"/>
      <c r="V37" s="134"/>
      <c r="W37" s="108"/>
    </row>
    <row r="38" spans="2:38" ht="20.5" thickBot="1" x14ac:dyDescent="0.6">
      <c r="B38" s="33"/>
      <c r="C38" s="23"/>
      <c r="D38" s="23"/>
      <c r="G38" s="34"/>
      <c r="H38" s="36"/>
      <c r="I38" s="100" t="s">
        <v>151</v>
      </c>
      <c r="J38" s="36"/>
      <c r="K38" s="36"/>
      <c r="L38" s="36"/>
      <c r="M38" s="36"/>
      <c r="N38" s="35"/>
      <c r="O38" s="119" t="b">
        <f>IF(AND(F34="〇",P11&lt;=5000000),U74)</f>
        <v>0</v>
      </c>
      <c r="P38" s="117">
        <f>IF(F63&lt;=1950000,P12/T40,IF(F63&lt;=3300000,P12/T41,IF(F63&lt;=6950000,P12/T42,IF(F63&lt;=9000000,P12/T43,IF(F63&lt;=18000000,P12/T44,IF(F63&lt;=40000000,P12/T45,IF(F63&gt;40000000,P12/T46)))))))</f>
        <v>0</v>
      </c>
      <c r="Q38" s="11"/>
      <c r="V38" s="134"/>
      <c r="W38" s="108"/>
    </row>
    <row r="39" spans="2:38" ht="21" thickTop="1" thickBot="1" x14ac:dyDescent="0.6">
      <c r="B39" s="33"/>
      <c r="C39" s="23"/>
      <c r="D39" s="23"/>
      <c r="G39" s="34"/>
      <c r="H39" s="23"/>
      <c r="I39" s="33"/>
      <c r="J39" s="23"/>
      <c r="K39" s="23"/>
      <c r="L39" s="23"/>
      <c r="M39" s="23"/>
      <c r="N39" s="34"/>
      <c r="O39" s="11" t="b">
        <f>IF(AND(F35="〇",P11&lt;=5000000),U75)</f>
        <v>0</v>
      </c>
      <c r="P39" s="11"/>
      <c r="Q39" s="11"/>
      <c r="R39" s="71" t="s">
        <v>132</v>
      </c>
      <c r="S39" s="71" t="s">
        <v>133</v>
      </c>
      <c r="T39" s="72" t="s">
        <v>0</v>
      </c>
      <c r="V39" s="134"/>
      <c r="W39" s="108"/>
    </row>
    <row r="40" spans="2:38" ht="21" thickTop="1" thickBot="1" x14ac:dyDescent="0.6">
      <c r="B40" s="33"/>
      <c r="C40" s="23"/>
      <c r="D40" s="23"/>
      <c r="G40" s="34"/>
      <c r="H40" s="23"/>
      <c r="I40" s="31"/>
      <c r="J40" s="23"/>
      <c r="K40" s="23"/>
      <c r="L40" s="23"/>
      <c r="M40" s="23"/>
      <c r="N40" s="34"/>
      <c r="O40" s="11" t="b">
        <f>IF(AND(F36="〇",P12&lt;=750000),U76)</f>
        <v>0</v>
      </c>
      <c r="P40" s="11"/>
      <c r="Q40" s="11"/>
      <c r="R40" s="24" t="s">
        <v>7</v>
      </c>
      <c r="S40" s="73">
        <v>0.05</v>
      </c>
      <c r="T40" s="74">
        <v>0.84894999999999998</v>
      </c>
      <c r="V40" s="134"/>
      <c r="W40" s="108"/>
    </row>
    <row r="41" spans="2:38" ht="21" thickTop="1" thickBot="1" x14ac:dyDescent="0.6">
      <c r="B41" s="39"/>
      <c r="C41" s="40"/>
      <c r="D41" s="40"/>
      <c r="E41" s="40"/>
      <c r="F41" s="75"/>
      <c r="G41" s="76"/>
      <c r="H41" s="23"/>
      <c r="I41" s="77"/>
      <c r="J41" s="40"/>
      <c r="K41" s="40"/>
      <c r="L41" s="40"/>
      <c r="M41" s="40"/>
      <c r="N41" s="76"/>
      <c r="O41" s="11"/>
      <c r="P41" s="11"/>
      <c r="Q41" s="11"/>
      <c r="R41" s="24" t="s">
        <v>1</v>
      </c>
      <c r="S41" s="73">
        <v>0.1</v>
      </c>
      <c r="T41" s="74">
        <v>0.79790000000000005</v>
      </c>
      <c r="V41" s="134"/>
      <c r="W41" s="108"/>
    </row>
    <row r="42" spans="2:38" ht="21" thickTop="1" thickBot="1" x14ac:dyDescent="0.6">
      <c r="F42" s="78"/>
      <c r="O42" s="11"/>
      <c r="P42" s="11"/>
      <c r="Q42" s="11"/>
      <c r="R42" s="24" t="s">
        <v>2</v>
      </c>
      <c r="S42" s="73">
        <v>0.2</v>
      </c>
      <c r="T42" s="74">
        <v>0.69579999999999997</v>
      </c>
      <c r="V42" s="134"/>
      <c r="W42" s="109"/>
    </row>
    <row r="43" spans="2:38" ht="21" thickTop="1" thickBot="1" x14ac:dyDescent="0.6">
      <c r="F43" s="78"/>
      <c r="O43" s="11"/>
      <c r="P43" s="11"/>
      <c r="Q43" s="11"/>
      <c r="R43" s="24" t="s">
        <v>3</v>
      </c>
      <c r="S43" s="73">
        <v>0.23</v>
      </c>
      <c r="T43" s="74">
        <v>0.66517000000000004</v>
      </c>
      <c r="V43" s="134"/>
    </row>
    <row r="44" spans="2:38" ht="21" thickTop="1" thickBot="1" x14ac:dyDescent="0.6">
      <c r="H44" s="30"/>
      <c r="I44" s="88"/>
      <c r="N44" s="88"/>
      <c r="O44" s="116">
        <f>P11-C21</f>
        <v>0</v>
      </c>
      <c r="P44" s="11"/>
      <c r="Q44" s="11"/>
      <c r="R44" s="24" t="s">
        <v>4</v>
      </c>
      <c r="S44" s="73">
        <v>0.33</v>
      </c>
      <c r="T44" s="74">
        <v>0.56306999999999996</v>
      </c>
      <c r="V44" s="134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</row>
    <row r="45" spans="2:38" ht="21" thickTop="1" thickBot="1" x14ac:dyDescent="0.6">
      <c r="H45" s="30"/>
      <c r="I45" s="88"/>
      <c r="N45" s="88"/>
      <c r="O45" s="116"/>
      <c r="P45" s="11"/>
      <c r="Q45" s="11"/>
      <c r="R45" s="24" t="s">
        <v>5</v>
      </c>
      <c r="S45" s="73">
        <v>0.4</v>
      </c>
      <c r="T45" s="74">
        <v>0.49159999999999998</v>
      </c>
      <c r="V45" s="134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</row>
    <row r="46" spans="2:38" ht="21" thickTop="1" thickBot="1" x14ac:dyDescent="0.6">
      <c r="H46" s="30"/>
      <c r="I46" s="88"/>
      <c r="N46" s="88"/>
      <c r="O46" s="116"/>
      <c r="P46" s="11"/>
      <c r="Q46" s="11"/>
      <c r="R46" s="38" t="s">
        <v>6</v>
      </c>
      <c r="S46" s="73">
        <v>0.45</v>
      </c>
      <c r="T46" s="74">
        <v>0.44055</v>
      </c>
      <c r="V46" s="134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</row>
    <row r="47" spans="2:38" ht="18.5" thickTop="1" x14ac:dyDescent="0.55000000000000004">
      <c r="C47" s="23"/>
      <c r="D47" s="23"/>
      <c r="H47" s="23"/>
      <c r="I47" s="91"/>
      <c r="N47" s="91"/>
      <c r="O47" s="11"/>
      <c r="P47" s="11"/>
      <c r="Q47" s="11"/>
      <c r="V47" s="134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</row>
    <row r="48" spans="2:38" x14ac:dyDescent="0.55000000000000004">
      <c r="C48" s="23"/>
      <c r="D48" s="23"/>
      <c r="H48" s="30"/>
      <c r="I48" s="88"/>
      <c r="N48" s="88"/>
      <c r="O48" s="117">
        <f>O44*10%</f>
        <v>0</v>
      </c>
      <c r="P48" s="11"/>
      <c r="Q48" s="10"/>
      <c r="R48" s="92"/>
      <c r="S48" s="92"/>
      <c r="V48" s="134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</row>
    <row r="49" spans="2:38" ht="19" x14ac:dyDescent="0.55000000000000004">
      <c r="C49" s="80" t="s">
        <v>89</v>
      </c>
      <c r="D49" s="23"/>
      <c r="E49" s="23"/>
      <c r="F49" s="78"/>
      <c r="G49" s="23"/>
      <c r="H49" s="23"/>
      <c r="I49" s="91"/>
      <c r="J49" s="91"/>
      <c r="K49" s="91"/>
      <c r="L49" s="91"/>
      <c r="M49" s="91"/>
      <c r="N49" s="91"/>
      <c r="O49" s="11"/>
      <c r="P49" s="11"/>
      <c r="R49" s="92"/>
      <c r="S49" s="92"/>
      <c r="V49" s="134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</row>
    <row r="50" spans="2:38" ht="18.5" thickBot="1" x14ac:dyDescent="0.6">
      <c r="D50" s="23"/>
      <c r="F50" s="78"/>
      <c r="I50" s="92"/>
      <c r="J50" s="92"/>
      <c r="K50" s="92"/>
      <c r="L50" s="92"/>
      <c r="M50" s="92"/>
      <c r="N50" s="92"/>
      <c r="O50" s="118">
        <f>P38+2000</f>
        <v>2000</v>
      </c>
      <c r="P50" s="11"/>
      <c r="R50" s="92"/>
      <c r="S50" s="92"/>
      <c r="V50" s="134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</row>
    <row r="51" spans="2:38" ht="26" thickTop="1" x14ac:dyDescent="0.55000000000000004">
      <c r="B51" s="84"/>
      <c r="C51" s="159">
        <f>FLOOR(O50,1000)</f>
        <v>2000</v>
      </c>
      <c r="D51" s="160"/>
      <c r="E51" s="160"/>
      <c r="F51" s="161"/>
      <c r="G51" s="168" t="s">
        <v>37</v>
      </c>
      <c r="H51" s="81"/>
      <c r="I51" s="91"/>
      <c r="J51" s="91"/>
      <c r="K51" s="91"/>
      <c r="L51" s="91"/>
      <c r="M51" s="91"/>
      <c r="N51" s="91"/>
      <c r="O51" s="11"/>
      <c r="P51" s="11"/>
      <c r="R51" s="92"/>
      <c r="S51" s="92"/>
      <c r="U51" s="126"/>
      <c r="V51" s="136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</row>
    <row r="52" spans="2:38" ht="26" thickBot="1" x14ac:dyDescent="0.6">
      <c r="B52" s="84"/>
      <c r="C52" s="162"/>
      <c r="D52" s="163"/>
      <c r="E52" s="163"/>
      <c r="F52" s="164"/>
      <c r="G52" s="168"/>
      <c r="H52" s="81"/>
      <c r="I52" s="91"/>
      <c r="J52" s="91"/>
      <c r="K52" s="91"/>
      <c r="L52" s="91"/>
      <c r="M52" s="91"/>
      <c r="N52" s="91"/>
      <c r="O52" s="11"/>
      <c r="P52" s="11"/>
      <c r="R52" s="92"/>
      <c r="S52" s="92"/>
      <c r="U52" s="126"/>
      <c r="V52" s="136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</row>
    <row r="53" spans="2:38" ht="26.5" thickTop="1" thickBot="1" x14ac:dyDescent="0.6">
      <c r="B53" s="84"/>
      <c r="C53" s="162"/>
      <c r="D53" s="163"/>
      <c r="E53" s="163"/>
      <c r="F53" s="164"/>
      <c r="G53" s="168"/>
      <c r="H53" s="81"/>
      <c r="I53" s="23"/>
      <c r="J53" s="23"/>
      <c r="K53" s="23"/>
      <c r="L53" s="23"/>
      <c r="M53" s="23"/>
      <c r="N53" s="23"/>
      <c r="O53" s="11"/>
      <c r="P53" s="11"/>
      <c r="R53" s="158" t="s">
        <v>50</v>
      </c>
      <c r="S53" s="158"/>
      <c r="T53" s="158"/>
      <c r="U53" s="158"/>
      <c r="V53" s="137"/>
    </row>
    <row r="54" spans="2:38" ht="19" thickTop="1" thickBot="1" x14ac:dyDescent="0.6">
      <c r="C54" s="165"/>
      <c r="D54" s="166"/>
      <c r="E54" s="166"/>
      <c r="F54" s="167"/>
      <c r="G54" s="168"/>
      <c r="I54" s="23"/>
      <c r="J54" s="23"/>
      <c r="K54" s="23"/>
      <c r="L54" s="23"/>
      <c r="M54" s="23"/>
      <c r="N54" s="23"/>
      <c r="O54" s="11"/>
      <c r="P54" s="11"/>
      <c r="R54" s="95"/>
      <c r="S54" s="95" t="s">
        <v>39</v>
      </c>
      <c r="T54" s="130" t="s">
        <v>40</v>
      </c>
      <c r="U54" s="130" t="s">
        <v>52</v>
      </c>
      <c r="V54" s="137"/>
    </row>
    <row r="55" spans="2:38" ht="19" thickTop="1" thickBot="1" x14ac:dyDescent="0.6">
      <c r="I55" s="23"/>
      <c r="J55" s="23"/>
      <c r="K55" s="23"/>
      <c r="L55" s="23"/>
      <c r="M55" s="23"/>
      <c r="N55" s="23"/>
      <c r="O55" s="11"/>
      <c r="P55" s="11"/>
      <c r="R55" s="96" t="s">
        <v>108</v>
      </c>
      <c r="S55" s="79" t="s">
        <v>163</v>
      </c>
      <c r="T55" s="123" t="s">
        <v>42</v>
      </c>
      <c r="U55" s="131">
        <v>610000</v>
      </c>
      <c r="V55" s="138"/>
    </row>
    <row r="56" spans="2:38" ht="19" thickTop="1" thickBot="1" x14ac:dyDescent="0.6">
      <c r="D56" s="86" t="s">
        <v>159</v>
      </c>
      <c r="O56" s="11"/>
      <c r="P56" s="11"/>
      <c r="R56" s="97" t="s">
        <v>107</v>
      </c>
      <c r="S56" s="79" t="s">
        <v>163</v>
      </c>
      <c r="T56" s="123" t="s">
        <v>42</v>
      </c>
      <c r="U56" s="131">
        <v>610000</v>
      </c>
      <c r="V56" s="138"/>
    </row>
    <row r="57" spans="2:38" ht="19.5" customHeight="1" thickTop="1" thickBot="1" x14ac:dyDescent="0.6">
      <c r="D57" s="87" t="s">
        <v>162</v>
      </c>
      <c r="I57" s="81"/>
      <c r="J57" s="81"/>
      <c r="K57" s="81"/>
      <c r="L57" s="81"/>
      <c r="M57" s="81"/>
      <c r="N57" s="81"/>
      <c r="O57" s="11"/>
      <c r="P57" s="11"/>
      <c r="R57" s="103" t="s">
        <v>106</v>
      </c>
      <c r="S57" s="79" t="s">
        <v>163</v>
      </c>
      <c r="T57" s="123" t="s">
        <v>42</v>
      </c>
      <c r="U57" s="131">
        <v>610000</v>
      </c>
      <c r="V57" s="138"/>
    </row>
    <row r="58" spans="2:38" ht="18.75" customHeight="1" thickTop="1" thickBot="1" x14ac:dyDescent="0.6">
      <c r="I58" s="81"/>
      <c r="J58" s="81"/>
      <c r="K58" s="81"/>
      <c r="L58" s="81"/>
      <c r="M58" s="81"/>
      <c r="N58" s="81"/>
      <c r="O58" s="11"/>
      <c r="P58" s="11"/>
      <c r="R58" s="103" t="s">
        <v>105</v>
      </c>
      <c r="S58" s="79" t="s">
        <v>164</v>
      </c>
      <c r="T58" s="123" t="s">
        <v>42</v>
      </c>
      <c r="U58" s="131">
        <v>240000</v>
      </c>
      <c r="V58" s="138"/>
    </row>
    <row r="59" spans="2:38" ht="18.75" customHeight="1" thickTop="1" thickBot="1" x14ac:dyDescent="0.6">
      <c r="I59" s="81"/>
      <c r="J59" s="81"/>
      <c r="K59" s="81"/>
      <c r="L59" s="81"/>
      <c r="M59" s="81"/>
      <c r="N59" s="81"/>
      <c r="R59" s="103" t="s">
        <v>104</v>
      </c>
      <c r="S59" s="79" t="s">
        <v>165</v>
      </c>
      <c r="T59" s="123" t="s">
        <v>42</v>
      </c>
      <c r="U59" s="131">
        <v>190000</v>
      </c>
      <c r="V59" s="138"/>
    </row>
    <row r="60" spans="2:38" ht="19" thickTop="1" thickBot="1" x14ac:dyDescent="0.6">
      <c r="R60" s="103" t="s">
        <v>101</v>
      </c>
      <c r="S60" s="25" t="s">
        <v>41</v>
      </c>
      <c r="T60" s="123" t="s">
        <v>42</v>
      </c>
      <c r="U60" s="131">
        <v>50000</v>
      </c>
      <c r="V60" s="138"/>
    </row>
    <row r="61" spans="2:38" ht="19" hidden="1" thickTop="1" thickBot="1" x14ac:dyDescent="0.6">
      <c r="E61" s="89" t="s">
        <v>130</v>
      </c>
      <c r="F61" s="90">
        <f>FLOOR(O44,1000)</f>
        <v>0</v>
      </c>
      <c r="G61" s="88" t="s">
        <v>37</v>
      </c>
      <c r="H61" s="88"/>
      <c r="R61" s="62" t="s">
        <v>102</v>
      </c>
      <c r="S61" s="25" t="s">
        <v>45</v>
      </c>
      <c r="T61" s="123" t="s">
        <v>46</v>
      </c>
      <c r="U61" s="131">
        <v>30000</v>
      </c>
      <c r="V61" s="138"/>
    </row>
    <row r="62" spans="2:38" ht="19" hidden="1" thickTop="1" thickBot="1" x14ac:dyDescent="0.6">
      <c r="B62" s="23"/>
      <c r="C62" s="23"/>
      <c r="E62" s="89"/>
      <c r="F62" s="90"/>
      <c r="G62" s="88"/>
      <c r="H62" s="88"/>
      <c r="I62" s="23"/>
      <c r="J62" s="23"/>
      <c r="K62" s="23"/>
      <c r="L62" s="23"/>
      <c r="M62" s="23"/>
      <c r="N62" s="23"/>
      <c r="Q62" s="111"/>
      <c r="R62" s="62" t="s">
        <v>103</v>
      </c>
      <c r="S62" s="25" t="s">
        <v>47</v>
      </c>
      <c r="T62" s="123" t="s">
        <v>48</v>
      </c>
      <c r="U62" s="131">
        <v>10000</v>
      </c>
      <c r="V62" s="138"/>
    </row>
    <row r="63" spans="2:38" ht="19" hidden="1" thickTop="1" thickBot="1" x14ac:dyDescent="0.6">
      <c r="C63" s="4"/>
      <c r="E63" s="89" t="s">
        <v>131</v>
      </c>
      <c r="F63" s="90">
        <f>O44-C27</f>
        <v>-610000</v>
      </c>
      <c r="G63" s="88" t="s">
        <v>37</v>
      </c>
      <c r="H63" s="88"/>
      <c r="I63" s="4"/>
      <c r="J63" s="4"/>
      <c r="K63" s="4"/>
      <c r="L63" s="4"/>
      <c r="M63" s="4"/>
      <c r="N63" s="4"/>
      <c r="R63" s="82" t="s">
        <v>51</v>
      </c>
      <c r="S63" s="25" t="s">
        <v>49</v>
      </c>
      <c r="T63" s="123" t="s">
        <v>49</v>
      </c>
      <c r="U63" s="131">
        <v>0</v>
      </c>
      <c r="V63" s="138"/>
    </row>
    <row r="64" spans="2:38" ht="18.5" hidden="1" thickTop="1" x14ac:dyDescent="0.55000000000000004">
      <c r="C64" s="23"/>
      <c r="D64" s="23"/>
      <c r="E64" s="91"/>
      <c r="F64" s="93"/>
      <c r="G64" s="91"/>
      <c r="H64" s="91"/>
      <c r="I64" s="23"/>
      <c r="J64" s="23"/>
      <c r="K64" s="23"/>
      <c r="L64" s="23"/>
      <c r="M64" s="23"/>
      <c r="N64" s="23"/>
      <c r="V64" s="134"/>
    </row>
    <row r="65" spans="2:22" ht="18.5" hidden="1" thickBot="1" x14ac:dyDescent="0.6">
      <c r="B65" s="23"/>
      <c r="C65" s="23"/>
      <c r="D65" s="23"/>
      <c r="E65" s="94" t="s">
        <v>35</v>
      </c>
      <c r="F65" s="90">
        <f>FLOOR(O48,1000)</f>
        <v>0</v>
      </c>
      <c r="G65" s="88" t="s">
        <v>37</v>
      </c>
      <c r="H65" s="88"/>
      <c r="I65" s="23"/>
      <c r="J65" s="23"/>
      <c r="K65" s="23"/>
      <c r="L65" s="23"/>
      <c r="M65" s="23"/>
      <c r="N65" s="23"/>
      <c r="V65" s="134"/>
    </row>
    <row r="66" spans="2:22" ht="19" thickTop="1" thickBot="1" x14ac:dyDescent="0.6">
      <c r="B66" s="23"/>
      <c r="C66" s="23"/>
      <c r="D66" s="23"/>
      <c r="E66" s="23"/>
      <c r="F66" s="78"/>
      <c r="G66" s="23"/>
      <c r="H66" s="23"/>
      <c r="I66" s="23"/>
      <c r="J66" s="23"/>
      <c r="K66" s="23"/>
      <c r="L66" s="23"/>
      <c r="M66" s="23"/>
      <c r="N66" s="23"/>
      <c r="R66" s="83" t="s">
        <v>65</v>
      </c>
      <c r="S66" s="83" t="s">
        <v>39</v>
      </c>
      <c r="T66" s="132" t="s">
        <v>40</v>
      </c>
      <c r="U66" s="132" t="s">
        <v>52</v>
      </c>
      <c r="V66" s="137"/>
    </row>
    <row r="67" spans="2:22" ht="19" thickTop="1" thickBot="1" x14ac:dyDescent="0.6">
      <c r="B67" s="23"/>
      <c r="C67" s="4"/>
      <c r="D67" s="23"/>
      <c r="E67" s="23"/>
      <c r="F67" s="78"/>
      <c r="G67" s="23"/>
      <c r="H67" s="23"/>
      <c r="I67" s="23"/>
      <c r="J67" s="23"/>
      <c r="K67" s="23"/>
      <c r="L67" s="23"/>
      <c r="M67" s="23"/>
      <c r="N67" s="23"/>
      <c r="R67" s="103" t="s">
        <v>56</v>
      </c>
      <c r="S67" s="25" t="s">
        <v>70</v>
      </c>
      <c r="T67" s="123" t="s">
        <v>71</v>
      </c>
      <c r="U67" s="123">
        <v>50000</v>
      </c>
      <c r="V67" s="139"/>
    </row>
    <row r="68" spans="2:22" ht="19" thickTop="1" thickBot="1" x14ac:dyDescent="0.6">
      <c r="B68" s="23"/>
      <c r="C68" s="23"/>
      <c r="D68" s="23"/>
      <c r="R68" s="103" t="s">
        <v>57</v>
      </c>
      <c r="S68" s="25" t="s">
        <v>43</v>
      </c>
      <c r="T68" s="123" t="s">
        <v>72</v>
      </c>
      <c r="U68" s="123">
        <v>180000</v>
      </c>
      <c r="V68" s="139"/>
    </row>
    <row r="69" spans="2:22" ht="19" thickTop="1" thickBot="1" x14ac:dyDescent="0.6">
      <c r="B69" s="23"/>
      <c r="C69" s="4"/>
      <c r="D69" s="23"/>
      <c r="R69" s="103" t="s">
        <v>58</v>
      </c>
      <c r="S69" s="25" t="s">
        <v>41</v>
      </c>
      <c r="T69" s="123" t="s">
        <v>70</v>
      </c>
      <c r="U69" s="123">
        <v>100000</v>
      </c>
      <c r="V69" s="139"/>
    </row>
    <row r="70" spans="2:22" ht="19" thickTop="1" thickBot="1" x14ac:dyDescent="0.6">
      <c r="B70" s="23"/>
      <c r="C70" s="23"/>
      <c r="D70" s="23"/>
      <c r="R70" s="103" t="s">
        <v>66</v>
      </c>
      <c r="S70" s="25" t="s">
        <v>44</v>
      </c>
      <c r="T70" s="123" t="s">
        <v>72</v>
      </c>
      <c r="U70" s="123">
        <v>130000</v>
      </c>
      <c r="V70" s="139"/>
    </row>
    <row r="71" spans="2:22" ht="19" thickTop="1" thickBot="1" x14ac:dyDescent="0.6">
      <c r="B71" s="23"/>
      <c r="C71" s="4"/>
      <c r="D71" s="23"/>
      <c r="R71" s="103" t="s">
        <v>67</v>
      </c>
      <c r="S71" s="25" t="s">
        <v>73</v>
      </c>
      <c r="T71" s="123" t="s">
        <v>74</v>
      </c>
      <c r="U71" s="123">
        <v>10000</v>
      </c>
      <c r="V71" s="139"/>
    </row>
    <row r="72" spans="2:22" ht="19" thickTop="1" thickBot="1" x14ac:dyDescent="0.6">
      <c r="B72" s="23"/>
      <c r="C72" s="23"/>
      <c r="D72" s="23"/>
      <c r="R72" s="103" t="s">
        <v>76</v>
      </c>
      <c r="S72" s="25" t="s">
        <v>77</v>
      </c>
      <c r="T72" s="123" t="s">
        <v>78</v>
      </c>
      <c r="U72" s="123">
        <v>220000</v>
      </c>
      <c r="V72" s="139"/>
    </row>
    <row r="73" spans="2:22" ht="19" thickTop="1" thickBot="1" x14ac:dyDescent="0.6">
      <c r="B73" s="23"/>
      <c r="C73" s="23"/>
      <c r="D73" s="23"/>
      <c r="R73" s="103" t="s">
        <v>68</v>
      </c>
      <c r="S73" s="25" t="s">
        <v>79</v>
      </c>
      <c r="T73" s="123" t="s">
        <v>80</v>
      </c>
      <c r="U73" s="123">
        <v>100000</v>
      </c>
      <c r="V73" s="139"/>
    </row>
    <row r="74" spans="2:22" ht="19" thickTop="1" thickBot="1" x14ac:dyDescent="0.6">
      <c r="B74" s="23"/>
      <c r="C74" s="23"/>
      <c r="D74" s="23"/>
      <c r="R74" s="103" t="s">
        <v>61</v>
      </c>
      <c r="S74" s="25" t="s">
        <v>73</v>
      </c>
      <c r="T74" s="123" t="s">
        <v>74</v>
      </c>
      <c r="U74" s="123">
        <v>10000</v>
      </c>
      <c r="V74" s="139"/>
    </row>
    <row r="75" spans="2:22" ht="19" thickTop="1" thickBot="1" x14ac:dyDescent="0.6">
      <c r="R75" s="103" t="s">
        <v>62</v>
      </c>
      <c r="S75" s="25" t="s">
        <v>81</v>
      </c>
      <c r="T75" s="123" t="s">
        <v>80</v>
      </c>
      <c r="U75" s="123">
        <v>50000</v>
      </c>
      <c r="V75" s="139"/>
    </row>
    <row r="76" spans="2:22" ht="19" thickTop="1" thickBot="1" x14ac:dyDescent="0.6">
      <c r="R76" s="103" t="s">
        <v>128</v>
      </c>
      <c r="S76" s="25" t="s">
        <v>73</v>
      </c>
      <c r="T76" s="123" t="s">
        <v>74</v>
      </c>
      <c r="U76" s="123">
        <v>10000</v>
      </c>
      <c r="V76" s="139"/>
    </row>
    <row r="77" spans="2:22" ht="18.5" thickTop="1" x14ac:dyDescent="0.55000000000000004">
      <c r="V77" s="134"/>
    </row>
    <row r="78" spans="2:22" ht="18.5" thickBot="1" x14ac:dyDescent="0.6">
      <c r="V78" s="134"/>
    </row>
    <row r="79" spans="2:22" ht="19" thickTop="1" thickBot="1" x14ac:dyDescent="0.6">
      <c r="Q79" s="169" t="s">
        <v>82</v>
      </c>
      <c r="R79" s="169"/>
      <c r="S79" s="169"/>
      <c r="T79" s="169"/>
      <c r="U79" s="169"/>
      <c r="V79" s="134"/>
    </row>
    <row r="80" spans="2:22" ht="19" thickTop="1" thickBot="1" x14ac:dyDescent="0.6">
      <c r="Q80" s="112"/>
      <c r="R80" s="104"/>
      <c r="S80" s="104" t="s">
        <v>39</v>
      </c>
      <c r="T80" s="130" t="s">
        <v>40</v>
      </c>
      <c r="U80" s="130" t="s">
        <v>52</v>
      </c>
      <c r="V80" s="134"/>
    </row>
    <row r="81" spans="17:22" ht="19" thickTop="1" thickBot="1" x14ac:dyDescent="0.6">
      <c r="Q81" s="170" t="s">
        <v>83</v>
      </c>
      <c r="R81" s="103" t="s">
        <v>98</v>
      </c>
      <c r="S81" s="25" t="s">
        <v>70</v>
      </c>
      <c r="T81" s="123" t="s">
        <v>71</v>
      </c>
      <c r="U81" s="131">
        <v>50000</v>
      </c>
      <c r="V81" s="134"/>
    </row>
    <row r="82" spans="17:22" ht="19" thickTop="1" thickBot="1" x14ac:dyDescent="0.6">
      <c r="Q82" s="157"/>
      <c r="R82" s="103" t="s">
        <v>100</v>
      </c>
      <c r="S82" s="25" t="s">
        <v>74</v>
      </c>
      <c r="T82" s="123" t="s">
        <v>85</v>
      </c>
      <c r="U82" s="131">
        <v>40000</v>
      </c>
      <c r="V82" s="134"/>
    </row>
    <row r="83" spans="17:22" ht="19" thickTop="1" thickBot="1" x14ac:dyDescent="0.6">
      <c r="Q83" s="157"/>
      <c r="R83" s="103" t="s">
        <v>97</v>
      </c>
      <c r="S83" s="25" t="s">
        <v>87</v>
      </c>
      <c r="T83" s="123" t="s">
        <v>86</v>
      </c>
      <c r="U83" s="131">
        <v>20000</v>
      </c>
      <c r="V83" s="134">
        <v>0</v>
      </c>
    </row>
    <row r="84" spans="17:22" ht="19" thickTop="1" thickBot="1" x14ac:dyDescent="0.6">
      <c r="Q84" s="157" t="s">
        <v>84</v>
      </c>
      <c r="R84" s="103" t="s">
        <v>98</v>
      </c>
      <c r="S84" s="25" t="s">
        <v>88</v>
      </c>
      <c r="T84" s="123" t="s">
        <v>70</v>
      </c>
      <c r="U84" s="131">
        <v>100000</v>
      </c>
      <c r="V84" s="134"/>
    </row>
    <row r="85" spans="17:22" ht="19" thickTop="1" thickBot="1" x14ac:dyDescent="0.6">
      <c r="Q85" s="157"/>
      <c r="R85" s="103" t="s">
        <v>99</v>
      </c>
      <c r="S85" s="25" t="s">
        <v>45</v>
      </c>
      <c r="T85" s="123" t="s">
        <v>74</v>
      </c>
      <c r="U85" s="131">
        <v>60000</v>
      </c>
      <c r="V85" s="134"/>
    </row>
    <row r="86" spans="17:22" ht="19" thickTop="1" thickBot="1" x14ac:dyDescent="0.6">
      <c r="Q86" s="157"/>
      <c r="R86" s="103" t="s">
        <v>97</v>
      </c>
      <c r="S86" s="25" t="s">
        <v>47</v>
      </c>
      <c r="T86" s="123" t="s">
        <v>87</v>
      </c>
      <c r="U86" s="131">
        <v>30000</v>
      </c>
      <c r="V86" s="134">
        <v>0</v>
      </c>
    </row>
    <row r="87" spans="17:22" ht="18.5" thickTop="1" x14ac:dyDescent="0.55000000000000004">
      <c r="V87" s="134"/>
    </row>
  </sheetData>
  <sheetProtection algorithmName="SHA-512" hashValue="BWb9mzyJqdIheqfl52viYeBezkZzjaM4QWoGAKCw5eFfmRvAlSVd5iDqLQSdsrmy2ZVGvCZK5066u6i+zGBl+w==" saltValue="tBNDK7iCKd80SGcKJvVybw==" spinCount="100000" sheet="1" objects="1" scenarios="1"/>
  <mergeCells count="21">
    <mergeCell ref="Q84:Q86"/>
    <mergeCell ref="R29:R33"/>
    <mergeCell ref="R53:U53"/>
    <mergeCell ref="C51:F54"/>
    <mergeCell ref="G51:G54"/>
    <mergeCell ref="Q79:U79"/>
    <mergeCell ref="Q81:Q83"/>
    <mergeCell ref="B9:E9"/>
    <mergeCell ref="X11:AG11"/>
    <mergeCell ref="B18:C18"/>
    <mergeCell ref="X19:AA19"/>
    <mergeCell ref="R24:R28"/>
    <mergeCell ref="X24:AA24"/>
    <mergeCell ref="R12:S12"/>
    <mergeCell ref="B5:C5"/>
    <mergeCell ref="X5:AG5"/>
    <mergeCell ref="X6:X8"/>
    <mergeCell ref="Y6:AG6"/>
    <mergeCell ref="Y7:AA7"/>
    <mergeCell ref="AB7:AD7"/>
    <mergeCell ref="AE7:AG7"/>
  </mergeCells>
  <phoneticPr fontId="2"/>
  <dataValidations count="4">
    <dataValidation type="list" allowBlank="1" showInputMessage="1" showErrorMessage="1" sqref="F27" xr:uid="{145C139A-D355-4528-8071-DEE6035F0A98}">
      <formula1>"0,1,2,3"</formula1>
    </dataValidation>
    <dataValidation type="list" allowBlank="1" showInputMessage="1" showErrorMessage="1" sqref="F29:F33 F26" xr:uid="{3723D379-E2F4-4E6D-91AD-852A18EDDE06}">
      <formula1>"0,1,2,3,4,5"</formula1>
    </dataValidation>
    <dataValidation type="list" allowBlank="1" showInputMessage="1" showErrorMessage="1" sqref="F21:F22" xr:uid="{A9EFED3D-2392-4E49-BDC8-8E5A98CA4312}">
      <formula1>"0,1"</formula1>
    </dataValidation>
    <dataValidation type="list" allowBlank="1" showInputMessage="1" showErrorMessage="1" sqref="F34:F36" xr:uid="{CFFC8BB6-298C-4B39-9E94-BD9FC182EC01}">
      <formula1>"〇,×"</formula1>
    </dataValidation>
  </dataValidations>
  <pageMargins left="0.7" right="0.7" top="0.75" bottom="0.75" header="0.3" footer="0.3"/>
  <pageSetup paperSize="8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寄付金上限額シミュレーション </vt:lpstr>
      <vt:lpstr>'寄付金上限額シミュレーション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KzuAdmin</dc:creator>
  <cp:lastModifiedBy>木津川市</cp:lastModifiedBy>
  <cp:lastPrinted>2026-10-08T06:45:58Z</cp:lastPrinted>
  <dcterms:created xsi:type="dcterms:W3CDTF">2025-10-22T05:55:09Z</dcterms:created>
  <dcterms:modified xsi:type="dcterms:W3CDTF">2026-10-15T01:03:36Z</dcterms:modified>
</cp:coreProperties>
</file>