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-jh151\税務課\税務\01 市民税\100_住民税\"/>
    </mc:Choice>
  </mc:AlternateContent>
  <xr:revisionPtr revIDLastSave="0" documentId="13_ncr:1_{5C739291-F6F1-4D81-B8AA-0BBCB3B122EB}" xr6:coauthVersionLast="47" xr6:coauthVersionMax="47" xr10:uidLastSave="{00000000-0000-0000-0000-000000000000}"/>
  <bookViews>
    <workbookView xWindow="-110" yWindow="-110" windowWidth="19420" windowHeight="10300" xr2:uid="{B0DB843E-BB52-4640-92B5-36485FAD4677}"/>
  </bookViews>
  <sheets>
    <sheet name="寄付金上限額シミュレーション" sheetId="1" r:id="rId1"/>
  </sheets>
  <definedNames>
    <definedName name="_xlnm._FilterDatabase" localSheetId="0" hidden="1">寄付金上限額シミュレーション!$A$24:$AA$24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9" i="1" l="1"/>
  <c r="U9" i="1" s="1"/>
  <c r="V9" i="1" s="1"/>
  <c r="T8" i="1"/>
  <c r="U8" i="1" s="1"/>
  <c r="V8" i="1" s="1"/>
  <c r="O7" i="1" s="1"/>
  <c r="F7" i="1" s="1"/>
  <c r="T11" i="1"/>
  <c r="T10" i="1"/>
  <c r="T7" i="1"/>
  <c r="O26" i="1" l="1"/>
  <c r="Q26" i="1"/>
  <c r="P26" i="1"/>
  <c r="O35" i="1" l="1"/>
  <c r="O36" i="1"/>
  <c r="O25" i="1"/>
  <c r="O32" i="1"/>
  <c r="O34" i="1"/>
  <c r="O33" i="1"/>
  <c r="U28" i="1" l="1"/>
  <c r="U27" i="1"/>
  <c r="U26" i="1"/>
  <c r="U25" i="1"/>
  <c r="U24" i="1"/>
  <c r="U19" i="1"/>
  <c r="O11" i="1" s="1"/>
  <c r="F11" i="1" s="1"/>
  <c r="P11" i="1" s="1"/>
  <c r="U23" i="1"/>
  <c r="U22" i="1"/>
  <c r="U21" i="1"/>
  <c r="U20" i="1"/>
  <c r="C24" i="1" l="1"/>
  <c r="O37" i="1" l="1"/>
  <c r="O21" i="1"/>
  <c r="O20" i="1"/>
  <c r="O38" i="1"/>
  <c r="O43" i="1"/>
  <c r="F60" i="1" s="1"/>
  <c r="O47" i="1" l="1"/>
  <c r="P12" i="1" s="1"/>
  <c r="O39" i="1" s="1"/>
  <c r="C25" i="1" s="1"/>
  <c r="C26" i="1" l="1"/>
  <c r="F62" i="1" s="1"/>
  <c r="P37" i="1" s="1"/>
  <c r="F64" i="1"/>
  <c r="O49" i="1" l="1"/>
  <c r="C50" i="1" s="1"/>
</calcChain>
</file>

<file path=xl/sharedStrings.xml><?xml version="1.0" encoding="utf-8"?>
<sst xmlns="http://schemas.openxmlformats.org/spreadsheetml/2006/main" count="271" uniqueCount="193">
  <si>
    <t>90%－(ア)×10.21(特例控除の控除率)</t>
  </si>
  <si>
    <t>195万円超 ～　330万円以下</t>
  </si>
  <si>
    <t>330万円超 ～　695万円以下</t>
  </si>
  <si>
    <t>695万円超 ～　900万円以下</t>
  </si>
  <si>
    <t>900万円超 ～1,800万円以下</t>
  </si>
  <si>
    <t>1,800万円超 ～4,000万円以下</t>
  </si>
  <si>
    <t>　 　　　　　4,000万円超 ～</t>
    <phoneticPr fontId="2"/>
  </si>
  <si>
    <t>　　　　　～　195万円以下</t>
    <phoneticPr fontId="2"/>
  </si>
  <si>
    <t>1,900,001円超 ～　3,600,000円以下</t>
    <phoneticPr fontId="2"/>
  </si>
  <si>
    <t>3,600,001円超 ～　6,600,000円以下</t>
    <phoneticPr fontId="2"/>
  </si>
  <si>
    <t>6,600,001円超 ～　8,500,000円以下</t>
    <phoneticPr fontId="2"/>
  </si>
  <si>
    <t>給与収入額</t>
    <rPh sb="0" eb="2">
      <t>キュウヨ</t>
    </rPh>
    <rPh sb="2" eb="5">
      <t>シュウニュウガク</t>
    </rPh>
    <phoneticPr fontId="2"/>
  </si>
  <si>
    <t>給与所得額</t>
    <rPh sb="0" eb="2">
      <t>キュウヨ</t>
    </rPh>
    <rPh sb="2" eb="5">
      <t>ショトクガク</t>
    </rPh>
    <phoneticPr fontId="2"/>
  </si>
  <si>
    <t>所得控除額</t>
    <rPh sb="0" eb="2">
      <t>ショトク</t>
    </rPh>
    <rPh sb="2" eb="5">
      <t>コウジョガク</t>
    </rPh>
    <phoneticPr fontId="2"/>
  </si>
  <si>
    <t>年金収入額</t>
    <rPh sb="0" eb="2">
      <t>ネンキン</t>
    </rPh>
    <rPh sb="2" eb="5">
      <t>シュウニュウガク</t>
    </rPh>
    <phoneticPr fontId="2"/>
  </si>
  <si>
    <t>年金所得額</t>
    <rPh sb="0" eb="2">
      <t>ネンキン</t>
    </rPh>
    <rPh sb="2" eb="5">
      <t>ショトクガク</t>
    </rPh>
    <phoneticPr fontId="2"/>
  </si>
  <si>
    <t>公的年金等の収入金額</t>
    <rPh sb="0" eb="2">
      <t>コウテキ</t>
    </rPh>
    <rPh sb="2" eb="4">
      <t>ネンキン</t>
    </rPh>
    <rPh sb="4" eb="5">
      <t>トウ</t>
    </rPh>
    <rPh sb="6" eb="8">
      <t>シュウニュウ</t>
    </rPh>
    <rPh sb="8" eb="10">
      <t>キンガク</t>
    </rPh>
    <phoneticPr fontId="2"/>
  </si>
  <si>
    <t>1,300,000円超 ～  4,099,999円以下</t>
    <rPh sb="9" eb="10">
      <t>エン</t>
    </rPh>
    <rPh sb="10" eb="11">
      <t>コ</t>
    </rPh>
    <rPh sb="24" eb="25">
      <t>エン</t>
    </rPh>
    <rPh sb="25" eb="27">
      <t>イカ</t>
    </rPh>
    <phoneticPr fontId="2"/>
  </si>
  <si>
    <t>4,100,000円超 ～  7,699,999円以下</t>
    <rPh sb="9" eb="10">
      <t>エン</t>
    </rPh>
    <rPh sb="10" eb="11">
      <t>コ</t>
    </rPh>
    <rPh sb="24" eb="25">
      <t>エン</t>
    </rPh>
    <rPh sb="25" eb="27">
      <t>イカ</t>
    </rPh>
    <phoneticPr fontId="2"/>
  </si>
  <si>
    <t>7,700,000円超 ～  9,999,999円以下</t>
    <rPh sb="9" eb="10">
      <t>エン</t>
    </rPh>
    <rPh sb="10" eb="11">
      <t>コ</t>
    </rPh>
    <rPh sb="24" eb="25">
      <t>エン</t>
    </rPh>
    <rPh sb="25" eb="27">
      <t>イカ</t>
    </rPh>
    <phoneticPr fontId="2"/>
  </si>
  <si>
    <t xml:space="preserve">                         ～  1,299,999円以下</t>
    <rPh sb="37" eb="38">
      <t>エン</t>
    </rPh>
    <rPh sb="38" eb="40">
      <t>イカ</t>
    </rPh>
    <phoneticPr fontId="2"/>
  </si>
  <si>
    <t xml:space="preserve">                 10,000,000円以上 ～</t>
    <rPh sb="27" eb="28">
      <t>エン</t>
    </rPh>
    <rPh sb="28" eb="30">
      <t>イジョウ</t>
    </rPh>
    <phoneticPr fontId="2"/>
  </si>
  <si>
    <t>600,000円</t>
    <rPh sb="7" eb="8">
      <t>エン</t>
    </rPh>
    <phoneticPr fontId="2"/>
  </si>
  <si>
    <t>275,000円</t>
    <rPh sb="7" eb="8">
      <t>エン</t>
    </rPh>
    <phoneticPr fontId="2"/>
  </si>
  <si>
    <t>685,000円</t>
    <rPh sb="7" eb="8">
      <t>エン</t>
    </rPh>
    <phoneticPr fontId="2"/>
  </si>
  <si>
    <t>1,455,000円</t>
    <rPh sb="9" eb="10">
      <t>エン</t>
    </rPh>
    <phoneticPr fontId="2"/>
  </si>
  <si>
    <t>1,955,000円</t>
    <rPh sb="9" eb="10">
      <t>エン</t>
    </rPh>
    <phoneticPr fontId="2"/>
  </si>
  <si>
    <t>年金控除額</t>
    <rPh sb="0" eb="2">
      <t>ネンキン</t>
    </rPh>
    <rPh sb="2" eb="5">
      <t>コウジョガク</t>
    </rPh>
    <phoneticPr fontId="2"/>
  </si>
  <si>
    <t>65歳以上</t>
    <rPh sb="2" eb="3">
      <t>サイ</t>
    </rPh>
    <rPh sb="3" eb="5">
      <t>イジョウ</t>
    </rPh>
    <phoneticPr fontId="2"/>
  </si>
  <si>
    <t>65歳未満</t>
    <rPh sb="2" eb="3">
      <t>サイ</t>
    </rPh>
    <rPh sb="3" eb="5">
      <t>ミマン</t>
    </rPh>
    <phoneticPr fontId="2"/>
  </si>
  <si>
    <t xml:space="preserve">                        ～  3,299,999円以下</t>
    <rPh sb="36" eb="37">
      <t>エン</t>
    </rPh>
    <rPh sb="37" eb="39">
      <t>イカ</t>
    </rPh>
    <phoneticPr fontId="2"/>
  </si>
  <si>
    <t>3,300,000円超 ～  4,099,999円以下</t>
    <rPh sb="9" eb="10">
      <t>エン</t>
    </rPh>
    <rPh sb="10" eb="11">
      <t>コ</t>
    </rPh>
    <rPh sb="24" eb="25">
      <t>エン</t>
    </rPh>
    <rPh sb="25" eb="27">
      <t>イカ</t>
    </rPh>
    <phoneticPr fontId="2"/>
  </si>
  <si>
    <t>1,100,000円</t>
    <rPh sb="9" eb="10">
      <t>エン</t>
    </rPh>
    <phoneticPr fontId="2"/>
  </si>
  <si>
    <t>※年金所得以外に係る合計所得金額によって控除額は変わるが、1千万円以下ということを前提にしている。</t>
    <rPh sb="1" eb="3">
      <t>ネンキン</t>
    </rPh>
    <rPh sb="3" eb="5">
      <t>ショトク</t>
    </rPh>
    <rPh sb="5" eb="7">
      <t>イガイ</t>
    </rPh>
    <rPh sb="8" eb="9">
      <t>カカ</t>
    </rPh>
    <rPh sb="10" eb="12">
      <t>ゴウケイ</t>
    </rPh>
    <rPh sb="12" eb="14">
      <t>ショトク</t>
    </rPh>
    <rPh sb="14" eb="16">
      <t>キンガク</t>
    </rPh>
    <rPh sb="20" eb="23">
      <t>コウジョガク</t>
    </rPh>
    <rPh sb="24" eb="25">
      <t>カ</t>
    </rPh>
    <rPh sb="30" eb="32">
      <t>センマン</t>
    </rPh>
    <rPh sb="32" eb="33">
      <t>エン</t>
    </rPh>
    <rPh sb="33" eb="35">
      <t>イカ</t>
    </rPh>
    <rPh sb="41" eb="43">
      <t>ゼンテイ</t>
    </rPh>
    <phoneticPr fontId="2"/>
  </si>
  <si>
    <t>その他の所得金額</t>
    <rPh sb="2" eb="3">
      <t>タ</t>
    </rPh>
    <rPh sb="4" eb="6">
      <t>ショトク</t>
    </rPh>
    <rPh sb="6" eb="8">
      <t>キンガク</t>
    </rPh>
    <phoneticPr fontId="2"/>
  </si>
  <si>
    <t>1月1日時点でのご年齢(年金収入がある方のみ)</t>
    <rPh sb="1" eb="2">
      <t>ガツ</t>
    </rPh>
    <rPh sb="3" eb="4">
      <t>ニチ</t>
    </rPh>
    <rPh sb="4" eb="6">
      <t>ジテン</t>
    </rPh>
    <rPh sb="9" eb="11">
      <t>ネンレイ</t>
    </rPh>
    <rPh sb="12" eb="14">
      <t>ネンキン</t>
    </rPh>
    <rPh sb="14" eb="16">
      <t>シュウニュウ</t>
    </rPh>
    <rPh sb="19" eb="20">
      <t>カタ</t>
    </rPh>
    <phoneticPr fontId="2"/>
  </si>
  <si>
    <t>所得割額</t>
    <rPh sb="0" eb="3">
      <t>ショトクワリ</t>
    </rPh>
    <rPh sb="3" eb="4">
      <t>ガク</t>
    </rPh>
    <phoneticPr fontId="2"/>
  </si>
  <si>
    <t>シート保護PASS:aibayan</t>
    <rPh sb="3" eb="5">
      <t>ホゴ</t>
    </rPh>
    <phoneticPr fontId="2"/>
  </si>
  <si>
    <t>円</t>
    <rPh sb="0" eb="1">
      <t>エン</t>
    </rPh>
    <phoneticPr fontId="2"/>
  </si>
  <si>
    <t>歳</t>
    <rPh sb="0" eb="1">
      <t>サイ</t>
    </rPh>
    <phoneticPr fontId="2"/>
  </si>
  <si>
    <t>所得税</t>
    <rPh sb="0" eb="3">
      <t>ショトクゼイ</t>
    </rPh>
    <phoneticPr fontId="2"/>
  </si>
  <si>
    <t>住民税</t>
    <rPh sb="0" eb="3">
      <t>ジュウミンゼイ</t>
    </rPh>
    <phoneticPr fontId="2"/>
  </si>
  <si>
    <t>95万円</t>
    <rPh sb="2" eb="4">
      <t>マンエン</t>
    </rPh>
    <phoneticPr fontId="2"/>
  </si>
  <si>
    <t>48万円</t>
    <rPh sb="2" eb="4">
      <t>マンエン</t>
    </rPh>
    <phoneticPr fontId="2"/>
  </si>
  <si>
    <t>43万円</t>
    <rPh sb="2" eb="4">
      <t>マンエン</t>
    </rPh>
    <phoneticPr fontId="2"/>
  </si>
  <si>
    <t>88万円</t>
    <rPh sb="2" eb="4">
      <t>マンエン</t>
    </rPh>
    <phoneticPr fontId="2"/>
  </si>
  <si>
    <t>68万円</t>
    <rPh sb="2" eb="4">
      <t>マンエン</t>
    </rPh>
    <phoneticPr fontId="2"/>
  </si>
  <si>
    <t>63万円</t>
    <rPh sb="2" eb="4">
      <t>マンエン</t>
    </rPh>
    <phoneticPr fontId="2"/>
  </si>
  <si>
    <t>58万円</t>
    <rPh sb="2" eb="4">
      <t>マンエン</t>
    </rPh>
    <phoneticPr fontId="2"/>
  </si>
  <si>
    <t>32万円</t>
    <rPh sb="2" eb="4">
      <t>マンエン</t>
    </rPh>
    <phoneticPr fontId="2"/>
  </si>
  <si>
    <t>29万円</t>
    <rPh sb="2" eb="4">
      <t>マンエン</t>
    </rPh>
    <phoneticPr fontId="2"/>
  </si>
  <si>
    <t>16万円</t>
    <rPh sb="2" eb="4">
      <t>マンエン</t>
    </rPh>
    <phoneticPr fontId="2"/>
  </si>
  <si>
    <t>15万円</t>
    <rPh sb="2" eb="4">
      <t>マンエン</t>
    </rPh>
    <phoneticPr fontId="2"/>
  </si>
  <si>
    <t>0円</t>
    <rPh sb="1" eb="2">
      <t>エン</t>
    </rPh>
    <phoneticPr fontId="2"/>
  </si>
  <si>
    <t>基礎控除額</t>
    <rPh sb="0" eb="2">
      <t>キソ</t>
    </rPh>
    <rPh sb="2" eb="4">
      <t>コウジョ</t>
    </rPh>
    <rPh sb="4" eb="5">
      <t>ガク</t>
    </rPh>
    <phoneticPr fontId="2"/>
  </si>
  <si>
    <t xml:space="preserve">     　　　   合計所得金額2,500万円～</t>
    <rPh sb="11" eb="13">
      <t>ゴウケイ</t>
    </rPh>
    <rPh sb="13" eb="15">
      <t>ショトク</t>
    </rPh>
    <rPh sb="15" eb="17">
      <t>キンガク</t>
    </rPh>
    <rPh sb="22" eb="24">
      <t>マンエン</t>
    </rPh>
    <phoneticPr fontId="2"/>
  </si>
  <si>
    <t>控除差</t>
    <rPh sb="0" eb="2">
      <t>コウジョ</t>
    </rPh>
    <rPh sb="2" eb="3">
      <t>サ</t>
    </rPh>
    <phoneticPr fontId="2"/>
  </si>
  <si>
    <t>基礎控除</t>
    <rPh sb="0" eb="2">
      <t>キソ</t>
    </rPh>
    <rPh sb="2" eb="4">
      <t>コウジョ</t>
    </rPh>
    <phoneticPr fontId="2"/>
  </si>
  <si>
    <t>扶養控除</t>
    <rPh sb="0" eb="2">
      <t>フヨウ</t>
    </rPh>
    <rPh sb="2" eb="4">
      <t>コウジョ</t>
    </rPh>
    <phoneticPr fontId="2"/>
  </si>
  <si>
    <t>（人的控除差）</t>
    <rPh sb="1" eb="3">
      <t>ジンテキ</t>
    </rPh>
    <rPh sb="3" eb="5">
      <t>コウジョ</t>
    </rPh>
    <rPh sb="5" eb="6">
      <t>サ</t>
    </rPh>
    <phoneticPr fontId="2"/>
  </si>
  <si>
    <t>一般扶養控除</t>
    <rPh sb="0" eb="2">
      <t>イッパン</t>
    </rPh>
    <rPh sb="2" eb="4">
      <t>フヨウ</t>
    </rPh>
    <rPh sb="4" eb="6">
      <t>コウジョ</t>
    </rPh>
    <phoneticPr fontId="2"/>
  </si>
  <si>
    <t>特定扶養控除</t>
    <rPh sb="0" eb="2">
      <t>トクテイ</t>
    </rPh>
    <rPh sb="2" eb="4">
      <t>フヨウ</t>
    </rPh>
    <rPh sb="4" eb="6">
      <t>コウジョ</t>
    </rPh>
    <phoneticPr fontId="2"/>
  </si>
  <si>
    <t>老人扶養控除</t>
    <rPh sb="0" eb="2">
      <t>ロウジン</t>
    </rPh>
    <rPh sb="2" eb="4">
      <t>フヨウ</t>
    </rPh>
    <rPh sb="4" eb="6">
      <t>コウジョ</t>
    </rPh>
    <phoneticPr fontId="2"/>
  </si>
  <si>
    <t>老人扶養控除（同居）</t>
    <rPh sb="0" eb="2">
      <t>ロウジン</t>
    </rPh>
    <rPh sb="2" eb="4">
      <t>フヨウ</t>
    </rPh>
    <rPh sb="4" eb="6">
      <t>コウジョ</t>
    </rPh>
    <rPh sb="7" eb="9">
      <t>ドウキョ</t>
    </rPh>
    <phoneticPr fontId="2"/>
  </si>
  <si>
    <t>障害者控除（特別）</t>
    <rPh sb="0" eb="3">
      <t>ショウガイシャ</t>
    </rPh>
    <rPh sb="3" eb="5">
      <t>コウジョ</t>
    </rPh>
    <rPh sb="6" eb="8">
      <t>トクベツ</t>
    </rPh>
    <phoneticPr fontId="2"/>
  </si>
  <si>
    <t>寡婦控除</t>
    <rPh sb="0" eb="2">
      <t>カフ</t>
    </rPh>
    <rPh sb="2" eb="4">
      <t>コウジョ</t>
    </rPh>
    <phoneticPr fontId="2"/>
  </si>
  <si>
    <t>ひとり親控除</t>
    <rPh sb="3" eb="4">
      <t>オヤ</t>
    </rPh>
    <rPh sb="4" eb="6">
      <t>コウジョ</t>
    </rPh>
    <phoneticPr fontId="2"/>
  </si>
  <si>
    <t>人</t>
    <rPh sb="0" eb="1">
      <t>ヒト</t>
    </rPh>
    <phoneticPr fontId="2"/>
  </si>
  <si>
    <t>配偶者の合計所得金額</t>
    <rPh sb="0" eb="3">
      <t>ハイグウシャ</t>
    </rPh>
    <rPh sb="4" eb="6">
      <t>ゴウケイ</t>
    </rPh>
    <rPh sb="6" eb="8">
      <t>ショトク</t>
    </rPh>
    <rPh sb="8" eb="10">
      <t>キンガク</t>
    </rPh>
    <phoneticPr fontId="2"/>
  </si>
  <si>
    <t>人的控除</t>
    <rPh sb="0" eb="2">
      <t>ジンテキ</t>
    </rPh>
    <rPh sb="2" eb="4">
      <t>コウジョ</t>
    </rPh>
    <phoneticPr fontId="2"/>
  </si>
  <si>
    <t>所得税</t>
    <rPh sb="0" eb="3">
      <t>ショトクゼイ</t>
    </rPh>
    <phoneticPr fontId="2"/>
  </si>
  <si>
    <t>住民税</t>
    <rPh sb="0" eb="3">
      <t>ジュウミンゼイ</t>
    </rPh>
    <phoneticPr fontId="2"/>
  </si>
  <si>
    <t>控除差</t>
    <rPh sb="0" eb="2">
      <t>コウジョ</t>
    </rPh>
    <rPh sb="2" eb="3">
      <t>サ</t>
    </rPh>
    <phoneticPr fontId="2"/>
  </si>
  <si>
    <t>一般扶養控除</t>
    <rPh sb="0" eb="2">
      <t>イッパン</t>
    </rPh>
    <rPh sb="2" eb="4">
      <t>フヨウ</t>
    </rPh>
    <rPh sb="4" eb="6">
      <t>コウジョ</t>
    </rPh>
    <phoneticPr fontId="2"/>
  </si>
  <si>
    <t>特定扶養控除</t>
    <rPh sb="0" eb="2">
      <t>トクテイ</t>
    </rPh>
    <rPh sb="2" eb="4">
      <t>フヨウ</t>
    </rPh>
    <rPh sb="4" eb="6">
      <t>コウジョ</t>
    </rPh>
    <phoneticPr fontId="2"/>
  </si>
  <si>
    <t>老人扶養控除</t>
    <rPh sb="0" eb="2">
      <t>ロウジン</t>
    </rPh>
    <rPh sb="2" eb="4">
      <t>フヨウ</t>
    </rPh>
    <rPh sb="4" eb="6">
      <t>コウジョ</t>
    </rPh>
    <phoneticPr fontId="2"/>
  </si>
  <si>
    <t>老人扶養控除(同居)</t>
    <rPh sb="0" eb="2">
      <t>ロウジン</t>
    </rPh>
    <rPh sb="2" eb="4">
      <t>フヨウ</t>
    </rPh>
    <rPh sb="4" eb="6">
      <t>コウジョ</t>
    </rPh>
    <rPh sb="7" eb="9">
      <t>ドウキョ</t>
    </rPh>
    <phoneticPr fontId="2"/>
  </si>
  <si>
    <t>障害者控除(普通)</t>
    <rPh sb="0" eb="3">
      <t>ショウガイシャ</t>
    </rPh>
    <rPh sb="3" eb="5">
      <t>コウジョ</t>
    </rPh>
    <rPh sb="6" eb="8">
      <t>フツウ</t>
    </rPh>
    <phoneticPr fontId="2"/>
  </si>
  <si>
    <t>障害者控除(特別)</t>
    <rPh sb="0" eb="3">
      <t>ショウガイシャ</t>
    </rPh>
    <rPh sb="3" eb="5">
      <t>コウジョ</t>
    </rPh>
    <rPh sb="6" eb="8">
      <t>トクベツ</t>
    </rPh>
    <phoneticPr fontId="2"/>
  </si>
  <si>
    <t>寡婦控除</t>
    <rPh sb="0" eb="2">
      <t>カフ</t>
    </rPh>
    <rPh sb="2" eb="4">
      <t>コウジョ</t>
    </rPh>
    <phoneticPr fontId="2"/>
  </si>
  <si>
    <t>ひとり親控除</t>
    <rPh sb="3" eb="4">
      <t>オヤ</t>
    </rPh>
    <rPh sb="4" eb="6">
      <t>コウジョ</t>
    </rPh>
    <phoneticPr fontId="2"/>
  </si>
  <si>
    <t>障害者控除（普通）</t>
    <rPh sb="0" eb="3">
      <t>ショウガイシャ</t>
    </rPh>
    <rPh sb="3" eb="5">
      <t>コウジョ</t>
    </rPh>
    <rPh sb="6" eb="8">
      <t>フツウ</t>
    </rPh>
    <phoneticPr fontId="2"/>
  </si>
  <si>
    <t>38万円</t>
    <rPh sb="2" eb="4">
      <t>マンエン</t>
    </rPh>
    <phoneticPr fontId="2"/>
  </si>
  <si>
    <t>33万円</t>
    <rPh sb="2" eb="4">
      <t>マンエン</t>
    </rPh>
    <phoneticPr fontId="2"/>
  </si>
  <si>
    <t>45万円</t>
    <rPh sb="2" eb="4">
      <t>マンエン</t>
    </rPh>
    <phoneticPr fontId="2"/>
  </si>
  <si>
    <t>48万円</t>
    <rPh sb="2" eb="4">
      <t>マンエン</t>
    </rPh>
    <phoneticPr fontId="2"/>
  </si>
  <si>
    <t>58万円</t>
    <rPh sb="2" eb="4">
      <t>マンエン</t>
    </rPh>
    <phoneticPr fontId="2"/>
  </si>
  <si>
    <t>27万円</t>
    <rPh sb="2" eb="4">
      <t>マンエン</t>
    </rPh>
    <phoneticPr fontId="2"/>
  </si>
  <si>
    <t>26万円</t>
    <rPh sb="2" eb="4">
      <t>マンエン</t>
    </rPh>
    <phoneticPr fontId="2"/>
  </si>
  <si>
    <t>障害者控除（特別:同居）</t>
    <rPh sb="0" eb="3">
      <t>ショウガイシャ</t>
    </rPh>
    <rPh sb="3" eb="5">
      <t>コウジョ</t>
    </rPh>
    <rPh sb="6" eb="8">
      <t>トクベツ</t>
    </rPh>
    <rPh sb="9" eb="11">
      <t>ドウキョ</t>
    </rPh>
    <phoneticPr fontId="2"/>
  </si>
  <si>
    <t>障害者控除(特別:同居)</t>
    <rPh sb="0" eb="3">
      <t>ショウガイシャ</t>
    </rPh>
    <rPh sb="3" eb="5">
      <t>コウジョ</t>
    </rPh>
    <rPh sb="6" eb="8">
      <t>トクベツ</t>
    </rPh>
    <rPh sb="9" eb="11">
      <t>ドウキョ</t>
    </rPh>
    <phoneticPr fontId="2"/>
  </si>
  <si>
    <t>75万円</t>
    <rPh sb="2" eb="4">
      <t>マンエン</t>
    </rPh>
    <phoneticPr fontId="2"/>
  </si>
  <si>
    <t>53万円</t>
    <rPh sb="2" eb="4">
      <t>マンエン</t>
    </rPh>
    <phoneticPr fontId="2"/>
  </si>
  <si>
    <t>40万円</t>
    <rPh sb="2" eb="4">
      <t>マンエン</t>
    </rPh>
    <phoneticPr fontId="2"/>
  </si>
  <si>
    <t>30万円</t>
    <rPh sb="2" eb="4">
      <t>マンエン</t>
    </rPh>
    <phoneticPr fontId="2"/>
  </si>
  <si>
    <t>35万円</t>
    <rPh sb="2" eb="4">
      <t>マンエン</t>
    </rPh>
    <phoneticPr fontId="2"/>
  </si>
  <si>
    <t>配偶者控除</t>
    <rPh sb="0" eb="3">
      <t>ハイグウシャ</t>
    </rPh>
    <rPh sb="3" eb="5">
      <t>コウジョ</t>
    </rPh>
    <phoneticPr fontId="2"/>
  </si>
  <si>
    <t>一般</t>
    <rPh sb="0" eb="2">
      <t>イッパン</t>
    </rPh>
    <phoneticPr fontId="2"/>
  </si>
  <si>
    <t>老人</t>
    <rPh sb="0" eb="2">
      <t>ロウジン</t>
    </rPh>
    <phoneticPr fontId="2"/>
  </si>
  <si>
    <t>22万円</t>
    <rPh sb="2" eb="4">
      <t>マンエン</t>
    </rPh>
    <phoneticPr fontId="2"/>
  </si>
  <si>
    <t>11万円</t>
    <rPh sb="2" eb="4">
      <t>マンエン</t>
    </rPh>
    <phoneticPr fontId="2"/>
  </si>
  <si>
    <t>13万円</t>
    <rPh sb="2" eb="4">
      <t>マンエン</t>
    </rPh>
    <phoneticPr fontId="2"/>
  </si>
  <si>
    <t>48万円</t>
    <rPh sb="3" eb="4">
      <t>エン</t>
    </rPh>
    <phoneticPr fontId="2"/>
  </si>
  <si>
    <t>32万円</t>
    <rPh sb="2" eb="4">
      <t>マンエン</t>
    </rPh>
    <phoneticPr fontId="2"/>
  </si>
  <si>
    <t>16万円</t>
    <rPh sb="2" eb="4">
      <t>マンエン</t>
    </rPh>
    <phoneticPr fontId="2"/>
  </si>
  <si>
    <t>寄附金上限額(目安)</t>
    <rPh sb="0" eb="3">
      <t>キフキン</t>
    </rPh>
    <rPh sb="3" eb="5">
      <t>ジョウゲン</t>
    </rPh>
    <rPh sb="5" eb="6">
      <t>ガク</t>
    </rPh>
    <rPh sb="7" eb="9">
      <t>メヤス</t>
    </rPh>
    <phoneticPr fontId="2"/>
  </si>
  <si>
    <t>配偶者特別控除</t>
    <rPh sb="0" eb="3">
      <t>ハイグウシャ</t>
    </rPh>
    <rPh sb="3" eb="5">
      <t>トクベツ</t>
    </rPh>
    <rPh sb="5" eb="7">
      <t>コウジョ</t>
    </rPh>
    <phoneticPr fontId="2"/>
  </si>
  <si>
    <t>所得の範囲</t>
    <rPh sb="0" eb="2">
      <t>ショトク</t>
    </rPh>
    <rPh sb="3" eb="5">
      <t>ハンイ</t>
    </rPh>
    <phoneticPr fontId="2"/>
  </si>
  <si>
    <t>扶養者の所得</t>
    <rPh sb="0" eb="3">
      <t>フヨウシャ</t>
    </rPh>
    <rPh sb="4" eb="6">
      <t>ショトク</t>
    </rPh>
    <phoneticPr fontId="2"/>
  </si>
  <si>
    <t>900万円以下</t>
    <rPh sb="3" eb="5">
      <t>マンエン</t>
    </rPh>
    <rPh sb="5" eb="7">
      <t>イカ</t>
    </rPh>
    <phoneticPr fontId="2"/>
  </si>
  <si>
    <t>900万円超～950万円以下</t>
    <rPh sb="3" eb="5">
      <t>マンエン</t>
    </rPh>
    <rPh sb="5" eb="6">
      <t>コ</t>
    </rPh>
    <rPh sb="10" eb="12">
      <t>マンエン</t>
    </rPh>
    <rPh sb="12" eb="14">
      <t>イカ</t>
    </rPh>
    <phoneticPr fontId="2"/>
  </si>
  <si>
    <t>所得税</t>
    <phoneticPr fontId="2"/>
  </si>
  <si>
    <t>950万円超～1,000万円以下</t>
    <rPh sb="3" eb="5">
      <t>マンエン</t>
    </rPh>
    <rPh sb="5" eb="6">
      <t>コ</t>
    </rPh>
    <rPh sb="12" eb="14">
      <t>マンエン</t>
    </rPh>
    <rPh sb="14" eb="16">
      <t>イカ</t>
    </rPh>
    <phoneticPr fontId="2"/>
  </si>
  <si>
    <t>合計所得金額950万円超～1,000円万円以下</t>
    <rPh sb="0" eb="2">
      <t>ゴウケイ</t>
    </rPh>
    <rPh sb="2" eb="4">
      <t>ショトク</t>
    </rPh>
    <rPh sb="4" eb="6">
      <t>キンガク</t>
    </rPh>
    <rPh sb="9" eb="11">
      <t>マンエン</t>
    </rPh>
    <rPh sb="18" eb="19">
      <t>エン</t>
    </rPh>
    <rPh sb="19" eb="20">
      <t>マン</t>
    </rPh>
    <rPh sb="20" eb="21">
      <t>エン</t>
    </rPh>
    <rPh sb="21" eb="23">
      <t>イカ</t>
    </rPh>
    <phoneticPr fontId="2"/>
  </si>
  <si>
    <t xml:space="preserve">                        ～合計所得金額900万円以下</t>
    <rPh sb="25" eb="27">
      <t>ゴウケイ</t>
    </rPh>
    <rPh sb="27" eb="29">
      <t>ショトク</t>
    </rPh>
    <rPh sb="29" eb="31">
      <t>キンガク</t>
    </rPh>
    <rPh sb="34" eb="36">
      <t>マンエン</t>
    </rPh>
    <rPh sb="36" eb="38">
      <t>イカ</t>
    </rPh>
    <phoneticPr fontId="2"/>
  </si>
  <si>
    <t xml:space="preserve">       合計所得金額900万円超～950万円以下</t>
    <rPh sb="7" eb="9">
      <t>ゴウケイ</t>
    </rPh>
    <rPh sb="9" eb="11">
      <t>ショトク</t>
    </rPh>
    <rPh sb="11" eb="13">
      <t>キンガク</t>
    </rPh>
    <rPh sb="16" eb="18">
      <t>マンエン</t>
    </rPh>
    <rPh sb="23" eb="25">
      <t>マンエン</t>
    </rPh>
    <rPh sb="25" eb="27">
      <t>イカ</t>
    </rPh>
    <phoneticPr fontId="2"/>
  </si>
  <si>
    <t xml:space="preserve">       合計所得金額900万円超～950万円以下</t>
    <rPh sb="7" eb="9">
      <t>ゴウケイ</t>
    </rPh>
    <rPh sb="9" eb="11">
      <t>ショトク</t>
    </rPh>
    <rPh sb="11" eb="13">
      <t>キンガク</t>
    </rPh>
    <rPh sb="16" eb="18">
      <t>マンエン</t>
    </rPh>
    <rPh sb="18" eb="19">
      <t>コ</t>
    </rPh>
    <rPh sb="23" eb="25">
      <t>マンエン</t>
    </rPh>
    <rPh sb="25" eb="27">
      <t>イカ</t>
    </rPh>
    <phoneticPr fontId="2"/>
  </si>
  <si>
    <t>合計所得金額2,350万円超～2,400万円以下</t>
    <rPh sb="0" eb="2">
      <t>ゴウケイ</t>
    </rPh>
    <rPh sb="2" eb="4">
      <t>ショトク</t>
    </rPh>
    <rPh sb="4" eb="6">
      <t>キンガク</t>
    </rPh>
    <rPh sb="11" eb="13">
      <t>マンエン</t>
    </rPh>
    <rPh sb="20" eb="22">
      <t>マンエン</t>
    </rPh>
    <rPh sb="22" eb="24">
      <t>イカ</t>
    </rPh>
    <phoneticPr fontId="2"/>
  </si>
  <si>
    <t>合計所得金額2,400万円超～2,450万円以下</t>
    <rPh sb="0" eb="2">
      <t>ゴウケイ</t>
    </rPh>
    <rPh sb="2" eb="4">
      <t>ショトク</t>
    </rPh>
    <rPh sb="4" eb="6">
      <t>キンガク</t>
    </rPh>
    <rPh sb="11" eb="13">
      <t>マンエン</t>
    </rPh>
    <rPh sb="20" eb="22">
      <t>マンエン</t>
    </rPh>
    <rPh sb="22" eb="24">
      <t>イカ</t>
    </rPh>
    <phoneticPr fontId="2"/>
  </si>
  <si>
    <t>合計所得金額2,450万円超～2,500万円以下</t>
    <rPh sb="0" eb="2">
      <t>ゴウケイ</t>
    </rPh>
    <rPh sb="2" eb="4">
      <t>ショトク</t>
    </rPh>
    <rPh sb="4" eb="6">
      <t>キンガク</t>
    </rPh>
    <rPh sb="11" eb="13">
      <t>マンエン</t>
    </rPh>
    <rPh sb="20" eb="22">
      <t>マンエン</t>
    </rPh>
    <rPh sb="22" eb="24">
      <t>イカ</t>
    </rPh>
    <phoneticPr fontId="2"/>
  </si>
  <si>
    <t xml:space="preserve">   合計所得金額655万円超～2,350万円以下</t>
    <rPh sb="3" eb="5">
      <t>ゴウケイ</t>
    </rPh>
    <rPh sb="5" eb="7">
      <t>ショトク</t>
    </rPh>
    <rPh sb="7" eb="9">
      <t>キンガク</t>
    </rPh>
    <rPh sb="12" eb="14">
      <t>マンエン</t>
    </rPh>
    <rPh sb="21" eb="23">
      <t>マンエン</t>
    </rPh>
    <rPh sb="23" eb="25">
      <t>イカ</t>
    </rPh>
    <phoneticPr fontId="2"/>
  </si>
  <si>
    <t xml:space="preserve">      合計所得金額489万円超～655万円以下</t>
    <rPh sb="6" eb="8">
      <t>ゴウケイ</t>
    </rPh>
    <rPh sb="8" eb="10">
      <t>ショトク</t>
    </rPh>
    <rPh sb="10" eb="12">
      <t>キンガク</t>
    </rPh>
    <rPh sb="15" eb="17">
      <t>マンエン</t>
    </rPh>
    <rPh sb="22" eb="24">
      <t>マンエン</t>
    </rPh>
    <rPh sb="24" eb="26">
      <t>イカ</t>
    </rPh>
    <phoneticPr fontId="2"/>
  </si>
  <si>
    <t xml:space="preserve">      合計所得金額336万円超～489万円以下</t>
    <rPh sb="6" eb="8">
      <t>ゴウケイ</t>
    </rPh>
    <rPh sb="8" eb="10">
      <t>ショトク</t>
    </rPh>
    <rPh sb="10" eb="12">
      <t>キンガク</t>
    </rPh>
    <rPh sb="15" eb="17">
      <t>マンエン</t>
    </rPh>
    <rPh sb="22" eb="24">
      <t>マンエン</t>
    </rPh>
    <rPh sb="24" eb="26">
      <t>イカ</t>
    </rPh>
    <phoneticPr fontId="2"/>
  </si>
  <si>
    <t xml:space="preserve">      合計所得金額132万円超～336万円以下</t>
    <rPh sb="6" eb="8">
      <t>ゴウケイ</t>
    </rPh>
    <rPh sb="8" eb="10">
      <t>ショトク</t>
    </rPh>
    <rPh sb="10" eb="12">
      <t>キンガク</t>
    </rPh>
    <rPh sb="15" eb="17">
      <t>マンエン</t>
    </rPh>
    <rPh sb="22" eb="24">
      <t>マンエン</t>
    </rPh>
    <rPh sb="24" eb="26">
      <t>イカ</t>
    </rPh>
    <phoneticPr fontId="2"/>
  </si>
  <si>
    <t>　　　　                 　　～合計所得金額132万円以下</t>
    <rPh sb="24" eb="26">
      <t>ゴウケイ</t>
    </rPh>
    <rPh sb="26" eb="28">
      <t>ショトク</t>
    </rPh>
    <rPh sb="28" eb="30">
      <t>キンガク</t>
    </rPh>
    <rPh sb="33" eb="35">
      <t>マンエン</t>
    </rPh>
    <rPh sb="35" eb="37">
      <t>イカ</t>
    </rPh>
    <phoneticPr fontId="2"/>
  </si>
  <si>
    <t>95万円超～100万円以下</t>
    <rPh sb="2" eb="4">
      <t>マンエン</t>
    </rPh>
    <rPh sb="4" eb="5">
      <t>コ</t>
    </rPh>
    <rPh sb="9" eb="11">
      <t>マンエン</t>
    </rPh>
    <rPh sb="11" eb="13">
      <t>イカ</t>
    </rPh>
    <phoneticPr fontId="2"/>
  </si>
  <si>
    <t xml:space="preserve">  48万円超～95万円以下</t>
    <rPh sb="4" eb="6">
      <t>マンエン</t>
    </rPh>
    <rPh sb="6" eb="7">
      <t>コ</t>
    </rPh>
    <rPh sb="10" eb="12">
      <t>マンエン</t>
    </rPh>
    <rPh sb="12" eb="14">
      <t>イカ</t>
    </rPh>
    <phoneticPr fontId="2"/>
  </si>
  <si>
    <t>36万円</t>
    <rPh sb="2" eb="4">
      <t>マンエン</t>
    </rPh>
    <phoneticPr fontId="2"/>
  </si>
  <si>
    <t>24万円</t>
    <rPh sb="2" eb="4">
      <t>マンエン</t>
    </rPh>
    <phoneticPr fontId="2"/>
  </si>
  <si>
    <t>12万円</t>
    <rPh sb="2" eb="4">
      <t>マンエン</t>
    </rPh>
    <phoneticPr fontId="2"/>
  </si>
  <si>
    <t>※133万円以下は人的控除差がないため割愛</t>
    <rPh sb="4" eb="6">
      <t>マンエン</t>
    </rPh>
    <rPh sb="6" eb="8">
      <t>イカ</t>
    </rPh>
    <rPh sb="9" eb="11">
      <t>ジンテキ</t>
    </rPh>
    <rPh sb="11" eb="13">
      <t>コウジョ</t>
    </rPh>
    <rPh sb="13" eb="14">
      <t>サ</t>
    </rPh>
    <rPh sb="19" eb="21">
      <t>カツアイ</t>
    </rPh>
    <phoneticPr fontId="2"/>
  </si>
  <si>
    <t>配偶者・配偶者特別控除（一般）</t>
    <rPh sb="0" eb="3">
      <t>ハイグウシャ</t>
    </rPh>
    <rPh sb="9" eb="11">
      <t>コウジョ</t>
    </rPh>
    <rPh sb="12" eb="14">
      <t>イッパン</t>
    </rPh>
    <phoneticPr fontId="2"/>
  </si>
  <si>
    <t>配偶者・配偶者特別控除（老人）</t>
    <rPh sb="0" eb="3">
      <t>ハイグウシャ</t>
    </rPh>
    <rPh sb="4" eb="7">
      <t>ハイグウシャ</t>
    </rPh>
    <rPh sb="7" eb="9">
      <t>トクベツ</t>
    </rPh>
    <rPh sb="9" eb="11">
      <t>コウジョ</t>
    </rPh>
    <rPh sb="12" eb="14">
      <t>ロウジン</t>
    </rPh>
    <phoneticPr fontId="2"/>
  </si>
  <si>
    <t>合計</t>
    <rPh sb="0" eb="2">
      <t>ゴウケイ</t>
    </rPh>
    <phoneticPr fontId="2"/>
  </si>
  <si>
    <t>収入・所得入力欄</t>
    <rPh sb="0" eb="2">
      <t>シュウニュウ</t>
    </rPh>
    <rPh sb="3" eb="5">
      <t>ショトク</t>
    </rPh>
    <rPh sb="5" eb="7">
      <t>ニュウリョク</t>
    </rPh>
    <rPh sb="7" eb="8">
      <t>ラン</t>
    </rPh>
    <phoneticPr fontId="2"/>
  </si>
  <si>
    <t>所得控除入力欄</t>
    <rPh sb="0" eb="4">
      <t>ショトクコウジョ</t>
    </rPh>
    <rPh sb="4" eb="6">
      <t>ニュウリョク</t>
    </rPh>
    <rPh sb="6" eb="7">
      <t>ラン</t>
    </rPh>
    <phoneticPr fontId="2"/>
  </si>
  <si>
    <t>特定親族の合計所得金額と特定親族特別控除額</t>
    <rPh sb="0" eb="2">
      <t>トクテイ</t>
    </rPh>
    <rPh sb="2" eb="4">
      <t>シンゾク</t>
    </rPh>
    <rPh sb="5" eb="7">
      <t>ゴウケイ</t>
    </rPh>
    <rPh sb="7" eb="9">
      <t>ショトク</t>
    </rPh>
    <rPh sb="9" eb="11">
      <t>キンガク</t>
    </rPh>
    <rPh sb="12" eb="14">
      <t>トクテイ</t>
    </rPh>
    <rPh sb="14" eb="16">
      <t>シンゾク</t>
    </rPh>
    <rPh sb="16" eb="18">
      <t>トクベツ</t>
    </rPh>
    <rPh sb="18" eb="21">
      <t>コウジョガク</t>
    </rPh>
    <phoneticPr fontId="2"/>
  </si>
  <si>
    <t>45万円</t>
    <rPh sb="2" eb="4">
      <t>マンエン</t>
    </rPh>
    <phoneticPr fontId="2"/>
  </si>
  <si>
    <t>61万円</t>
    <rPh sb="2" eb="4">
      <t>マンエン</t>
    </rPh>
    <phoneticPr fontId="2"/>
  </si>
  <si>
    <t>51万円</t>
    <rPh sb="2" eb="4">
      <t>マンエン</t>
    </rPh>
    <phoneticPr fontId="2"/>
  </si>
  <si>
    <t>58万円　～　85万円以下</t>
    <rPh sb="2" eb="4">
      <t>マンエン</t>
    </rPh>
    <rPh sb="9" eb="11">
      <t>マンエン</t>
    </rPh>
    <rPh sb="11" eb="13">
      <t>イカ</t>
    </rPh>
    <phoneticPr fontId="2"/>
  </si>
  <si>
    <t>85万円　～　90万円以下</t>
    <rPh sb="2" eb="3">
      <t>マン</t>
    </rPh>
    <rPh sb="3" eb="4">
      <t>エン</t>
    </rPh>
    <rPh sb="9" eb="11">
      <t>マンエン</t>
    </rPh>
    <rPh sb="11" eb="13">
      <t>イカ</t>
    </rPh>
    <phoneticPr fontId="2"/>
  </si>
  <si>
    <t>90万円　～　95万円以下</t>
    <rPh sb="2" eb="4">
      <t>マンエン</t>
    </rPh>
    <rPh sb="9" eb="11">
      <t>マンエン</t>
    </rPh>
    <rPh sb="11" eb="13">
      <t>イカ</t>
    </rPh>
    <phoneticPr fontId="2"/>
  </si>
  <si>
    <t>特定親族の合計所得金額</t>
    <rPh sb="0" eb="2">
      <t>トクテイ</t>
    </rPh>
    <rPh sb="2" eb="4">
      <t>シンゾク</t>
    </rPh>
    <rPh sb="5" eb="7">
      <t>ゴウケイ</t>
    </rPh>
    <rPh sb="7" eb="9">
      <t>ショトク</t>
    </rPh>
    <rPh sb="9" eb="11">
      <t>キンガク</t>
    </rPh>
    <phoneticPr fontId="2"/>
  </si>
  <si>
    <t>※123万円以下は人的控除差がないため割愛</t>
    <rPh sb="4" eb="6">
      <t>マンエン</t>
    </rPh>
    <rPh sb="6" eb="8">
      <t>イカ</t>
    </rPh>
    <rPh sb="9" eb="11">
      <t>ジンテキ</t>
    </rPh>
    <rPh sb="11" eb="13">
      <t>コウジョ</t>
    </rPh>
    <rPh sb="13" eb="14">
      <t>サ</t>
    </rPh>
    <rPh sb="19" eb="21">
      <t>カツアイ</t>
    </rPh>
    <phoneticPr fontId="2"/>
  </si>
  <si>
    <t>勤労学生控除</t>
    <rPh sb="0" eb="2">
      <t>キンロウ</t>
    </rPh>
    <rPh sb="2" eb="4">
      <t>ガクセイ</t>
    </rPh>
    <rPh sb="4" eb="6">
      <t>コウジョ</t>
    </rPh>
    <phoneticPr fontId="2"/>
  </si>
  <si>
    <t>特定扶養親族の合計所得金額  1人目</t>
    <rPh sb="0" eb="2">
      <t>トクテイ</t>
    </rPh>
    <rPh sb="2" eb="4">
      <t>フヨウ</t>
    </rPh>
    <rPh sb="4" eb="6">
      <t>シンゾク</t>
    </rPh>
    <rPh sb="7" eb="9">
      <t>ゴウケイ</t>
    </rPh>
    <rPh sb="9" eb="11">
      <t>ショトク</t>
    </rPh>
    <rPh sb="11" eb="13">
      <t>キンガク</t>
    </rPh>
    <rPh sb="16" eb="18">
      <t>ヒトメ</t>
    </rPh>
    <phoneticPr fontId="2"/>
  </si>
  <si>
    <t>特定扶養親族の合計所得金額  2人目</t>
    <phoneticPr fontId="2"/>
  </si>
  <si>
    <t>特定扶養親族の合計所得金額  3人目</t>
    <rPh sb="0" eb="2">
      <t>トクテイ</t>
    </rPh>
    <rPh sb="2" eb="4">
      <t>フヨウ</t>
    </rPh>
    <rPh sb="4" eb="6">
      <t>シンゾク</t>
    </rPh>
    <rPh sb="7" eb="9">
      <t>ゴウケイ</t>
    </rPh>
    <rPh sb="9" eb="11">
      <t>ショトク</t>
    </rPh>
    <rPh sb="11" eb="13">
      <t>キンガク</t>
    </rPh>
    <phoneticPr fontId="2"/>
  </si>
  <si>
    <r>
      <rPr>
        <sz val="11"/>
        <color theme="1"/>
        <rFont val="HG丸ｺﾞｼｯｸM-PRO"/>
        <family val="3"/>
        <charset val="128"/>
      </rPr>
      <t xml:space="preserve">   </t>
    </r>
    <r>
      <rPr>
        <u/>
        <sz val="11"/>
        <color theme="1"/>
        <rFont val="HG丸ｺﾞｼｯｸM-PRO"/>
        <family val="3"/>
        <charset val="128"/>
      </rPr>
      <t>※該当項目のみご記入ください</t>
    </r>
    <rPh sb="4" eb="6">
      <t>ガイトウ</t>
    </rPh>
    <rPh sb="6" eb="8">
      <t>コウモク</t>
    </rPh>
    <rPh sb="11" eb="13">
      <t>キニュウ</t>
    </rPh>
    <phoneticPr fontId="2"/>
  </si>
  <si>
    <t>課税総所得金額</t>
    <rPh sb="0" eb="2">
      <t>カゼイ</t>
    </rPh>
    <rPh sb="2" eb="5">
      <t>ソウショトク</t>
    </rPh>
    <rPh sb="5" eb="7">
      <t>キンガク</t>
    </rPh>
    <rPh sb="6" eb="7">
      <t>ガク</t>
    </rPh>
    <phoneticPr fontId="2"/>
  </si>
  <si>
    <t>課税総所得金額ー人的控除差</t>
    <rPh sb="0" eb="2">
      <t>カゼイ</t>
    </rPh>
    <rPh sb="2" eb="5">
      <t>ソウショトク</t>
    </rPh>
    <rPh sb="5" eb="7">
      <t>キンガク</t>
    </rPh>
    <rPh sb="8" eb="10">
      <t>ジンテキ</t>
    </rPh>
    <rPh sb="10" eb="12">
      <t>コウジョ</t>
    </rPh>
    <rPh sb="12" eb="13">
      <t>サ</t>
    </rPh>
    <phoneticPr fontId="2"/>
  </si>
  <si>
    <t>円</t>
    <rPh sb="0" eb="1">
      <t>エン</t>
    </rPh>
    <phoneticPr fontId="2"/>
  </si>
  <si>
    <t>課税総所得金額－人的控除差調整額</t>
    <phoneticPr fontId="2"/>
  </si>
  <si>
    <r>
      <t>限界</t>
    </r>
    <r>
      <rPr>
        <sz val="12"/>
        <color theme="1"/>
        <rFont val="游ゴシック"/>
        <family val="3"/>
        <charset val="128"/>
        <scheme val="minor"/>
      </rPr>
      <t>税</t>
    </r>
    <r>
      <rPr>
        <sz val="12"/>
        <color theme="1"/>
        <rFont val="游ゴシック"/>
        <family val="2"/>
        <charset val="128"/>
        <scheme val="minor"/>
      </rPr>
      <t>率(ア)</t>
    </r>
    <phoneticPr fontId="2"/>
  </si>
  <si>
    <t>注意事項</t>
    <rPh sb="0" eb="4">
      <t>チュウイジコウ</t>
    </rPh>
    <phoneticPr fontId="2"/>
  </si>
  <si>
    <t>所得控除要件</t>
    <rPh sb="0" eb="4">
      <t>ショトクコウジョ</t>
    </rPh>
    <rPh sb="4" eb="6">
      <t>ヨウケン</t>
    </rPh>
    <phoneticPr fontId="2"/>
  </si>
  <si>
    <t xml:space="preserve">  ○　このシミュレーションは令和8年度市民税・府民税に適用される税制改正が反映されたものです。</t>
    <rPh sb="15" eb="17">
      <t>レイワ</t>
    </rPh>
    <rPh sb="18" eb="20">
      <t>ネンド</t>
    </rPh>
    <rPh sb="20" eb="23">
      <t>シミンゼイ</t>
    </rPh>
    <rPh sb="24" eb="27">
      <t>フミンゼイ</t>
    </rPh>
    <rPh sb="28" eb="30">
      <t>テキヨウ</t>
    </rPh>
    <rPh sb="33" eb="35">
      <t>ゼイセイ</t>
    </rPh>
    <rPh sb="35" eb="37">
      <t>カイセイ</t>
    </rPh>
    <rPh sb="38" eb="40">
      <t>ハンエイ</t>
    </rPh>
    <phoneticPr fontId="2"/>
  </si>
  <si>
    <t xml:space="preserve">  ○　市民税・府民税額を試算し、その税額を基に上限額を試算するため、実際の計算結果とは異なる場合があります。</t>
    <rPh sb="4" eb="7">
      <t>シミンゼイ</t>
    </rPh>
    <rPh sb="8" eb="11">
      <t>フミンゼイ</t>
    </rPh>
    <rPh sb="11" eb="12">
      <t>ガク</t>
    </rPh>
    <rPh sb="13" eb="15">
      <t>シサン</t>
    </rPh>
    <rPh sb="19" eb="21">
      <t>ゼイガク</t>
    </rPh>
    <rPh sb="22" eb="23">
      <t>モト</t>
    </rPh>
    <rPh sb="24" eb="26">
      <t>ジョウゲン</t>
    </rPh>
    <rPh sb="26" eb="27">
      <t>ガク</t>
    </rPh>
    <rPh sb="28" eb="30">
      <t>シサン</t>
    </rPh>
    <rPh sb="35" eb="37">
      <t>ジッサイ</t>
    </rPh>
    <rPh sb="38" eb="40">
      <t>ケイサン</t>
    </rPh>
    <rPh sb="40" eb="42">
      <t>ケッカ</t>
    </rPh>
    <rPh sb="44" eb="45">
      <t>コト</t>
    </rPh>
    <rPh sb="47" eb="49">
      <t>バアイ</t>
    </rPh>
    <phoneticPr fontId="2"/>
  </si>
  <si>
    <t xml:space="preserve">  ○　シミュレーションを利用する際は、源泉徴収票等を参考にご利用ください。</t>
    <rPh sb="13" eb="15">
      <t>リヨウ</t>
    </rPh>
    <rPh sb="17" eb="18">
      <t>サイ</t>
    </rPh>
    <rPh sb="20" eb="25">
      <t>ゲンセンチョウシュウヒョウ</t>
    </rPh>
    <rPh sb="25" eb="26">
      <t>トウ</t>
    </rPh>
    <rPh sb="27" eb="29">
      <t>サンコウ</t>
    </rPh>
    <rPh sb="31" eb="33">
      <t>リヨウ</t>
    </rPh>
    <phoneticPr fontId="2"/>
  </si>
  <si>
    <t xml:space="preserve">        源泉徴収票等がなくてもご利用いただくことはできます。</t>
    <rPh sb="8" eb="14">
      <t>ゲンセン</t>
    </rPh>
    <rPh sb="20" eb="22">
      <t>リヨウ</t>
    </rPh>
    <phoneticPr fontId="2"/>
  </si>
  <si>
    <r>
      <t>　  　</t>
    </r>
    <r>
      <rPr>
        <b/>
        <u/>
        <sz val="12"/>
        <color rgb="FFFF0000"/>
        <rFont val="HG丸ｺﾞｼｯｸM-PRO"/>
        <family val="3"/>
        <charset val="128"/>
      </rPr>
      <t>試算結果はあくまで目安としてください。</t>
    </r>
    <rPh sb="4" eb="6">
      <t>シサン</t>
    </rPh>
    <rPh sb="6" eb="8">
      <t>ケッカ</t>
    </rPh>
    <rPh sb="13" eb="15">
      <t>メヤス</t>
    </rPh>
    <phoneticPr fontId="2"/>
  </si>
  <si>
    <t xml:space="preserve">  ○    配偶者特別控除･･･配偶者控除(一般・老人)該当者のうち合計所得金額が58万円超133万円以下の人</t>
    <rPh sb="7" eb="10">
      <t>ハイグウシャ</t>
    </rPh>
    <rPh sb="10" eb="12">
      <t>トクベツ</t>
    </rPh>
    <rPh sb="12" eb="14">
      <t>コウジョ</t>
    </rPh>
    <rPh sb="17" eb="20">
      <t>ハイグウシャ</t>
    </rPh>
    <rPh sb="20" eb="22">
      <t>コウジョ</t>
    </rPh>
    <rPh sb="23" eb="25">
      <t>イッパン</t>
    </rPh>
    <rPh sb="26" eb="28">
      <t>ロウジン</t>
    </rPh>
    <rPh sb="29" eb="32">
      <t>ガイトウシャ</t>
    </rPh>
    <rPh sb="35" eb="37">
      <t>ゴウケイ</t>
    </rPh>
    <rPh sb="37" eb="39">
      <t>ショトク</t>
    </rPh>
    <rPh sb="39" eb="41">
      <t>キンガク</t>
    </rPh>
    <rPh sb="44" eb="46">
      <t>マンエン</t>
    </rPh>
    <rPh sb="46" eb="47">
      <t>コ</t>
    </rPh>
    <rPh sb="50" eb="52">
      <t>マンエン</t>
    </rPh>
    <rPh sb="52" eb="54">
      <t>イカ</t>
    </rPh>
    <rPh sb="55" eb="56">
      <t>ヒト</t>
    </rPh>
    <phoneticPr fontId="2"/>
  </si>
  <si>
    <t xml:space="preserve">  ○    特定親族特別控除･･･特定扶養控除対象者のうち、合計所得金額が58万円超123万円以下の人</t>
    <rPh sb="7" eb="9">
      <t>トクテイ</t>
    </rPh>
    <rPh sb="9" eb="11">
      <t>シンゾク</t>
    </rPh>
    <rPh sb="11" eb="13">
      <t>トクベツ</t>
    </rPh>
    <rPh sb="13" eb="15">
      <t>コウジョ</t>
    </rPh>
    <rPh sb="18" eb="20">
      <t>トクテイ</t>
    </rPh>
    <rPh sb="20" eb="22">
      <t>フヨウ</t>
    </rPh>
    <rPh sb="22" eb="24">
      <t>コウジョ</t>
    </rPh>
    <rPh sb="24" eb="27">
      <t>タイショウシャ</t>
    </rPh>
    <rPh sb="31" eb="33">
      <t>ゴウケイ</t>
    </rPh>
    <rPh sb="33" eb="35">
      <t>ショトク</t>
    </rPh>
    <rPh sb="35" eb="37">
      <t>キンガク</t>
    </rPh>
    <rPh sb="40" eb="42">
      <t>マンエン</t>
    </rPh>
    <rPh sb="42" eb="43">
      <t>コ</t>
    </rPh>
    <rPh sb="46" eb="48">
      <t>マンエン</t>
    </rPh>
    <rPh sb="48" eb="50">
      <t>イカ</t>
    </rPh>
    <rPh sb="51" eb="52">
      <t>ヒト</t>
    </rPh>
    <phoneticPr fontId="2"/>
  </si>
  <si>
    <r>
      <t xml:space="preserve">  ○    配偶者控除(一般)･･･該当年の12月31日時点で</t>
    </r>
    <r>
      <rPr>
        <b/>
        <sz val="12"/>
        <color rgb="FFFF0000"/>
        <rFont val="HG丸ｺﾞｼｯｸM-PRO"/>
        <family val="3"/>
        <charset val="128"/>
      </rPr>
      <t>70歳未満</t>
    </r>
    <r>
      <rPr>
        <sz val="12"/>
        <color theme="1"/>
        <rFont val="HG丸ｺﾞｼｯｸM-PRO"/>
        <family val="3"/>
        <charset val="128"/>
      </rPr>
      <t>の人で合計所得金額が58万円以下の人</t>
    </r>
    <rPh sb="7" eb="10">
      <t>ハイグウシャ</t>
    </rPh>
    <rPh sb="10" eb="12">
      <t>コウジョ</t>
    </rPh>
    <rPh sb="13" eb="15">
      <t>イッパン</t>
    </rPh>
    <rPh sb="19" eb="21">
      <t>ガイトウ</t>
    </rPh>
    <rPh sb="21" eb="22">
      <t>ネン</t>
    </rPh>
    <rPh sb="25" eb="26">
      <t>ガツ</t>
    </rPh>
    <rPh sb="28" eb="29">
      <t>ニチ</t>
    </rPh>
    <rPh sb="29" eb="31">
      <t>ジテン</t>
    </rPh>
    <rPh sb="34" eb="35">
      <t>サイ</t>
    </rPh>
    <rPh sb="35" eb="37">
      <t>ミマン</t>
    </rPh>
    <rPh sb="38" eb="39">
      <t>ヒト</t>
    </rPh>
    <rPh sb="40" eb="42">
      <t>ゴウケイ</t>
    </rPh>
    <rPh sb="42" eb="44">
      <t>ショトク</t>
    </rPh>
    <rPh sb="44" eb="46">
      <t>キンガク</t>
    </rPh>
    <rPh sb="49" eb="51">
      <t>マンエン</t>
    </rPh>
    <rPh sb="51" eb="53">
      <t>イカ</t>
    </rPh>
    <rPh sb="54" eb="55">
      <t>ヒト</t>
    </rPh>
    <phoneticPr fontId="2"/>
  </si>
  <si>
    <r>
      <t xml:space="preserve">  ○    配偶者控除(老人)･･･該当年の12月31日時点で</t>
    </r>
    <r>
      <rPr>
        <b/>
        <sz val="12"/>
        <color rgb="FFFF0000"/>
        <rFont val="HG丸ｺﾞｼｯｸM-PRO"/>
        <family val="3"/>
        <charset val="128"/>
      </rPr>
      <t>70歳以上</t>
    </r>
    <r>
      <rPr>
        <sz val="12"/>
        <color theme="1"/>
        <rFont val="HG丸ｺﾞｼｯｸM-PRO"/>
        <family val="3"/>
        <charset val="128"/>
      </rPr>
      <t>の人で合計所得金額が58万円以下の人</t>
    </r>
    <rPh sb="7" eb="10">
      <t>ハイグウシャ</t>
    </rPh>
    <rPh sb="10" eb="12">
      <t>コウジョ</t>
    </rPh>
    <rPh sb="13" eb="15">
      <t>ロウジン</t>
    </rPh>
    <rPh sb="35" eb="37">
      <t>イジョウ</t>
    </rPh>
    <phoneticPr fontId="2"/>
  </si>
  <si>
    <r>
      <t xml:space="preserve">  ○    特定扶養控除･･･該当年の12月31日時点で</t>
    </r>
    <r>
      <rPr>
        <b/>
        <sz val="12"/>
        <color rgb="FFFF0000"/>
        <rFont val="HG丸ｺﾞｼｯｸM-PRO"/>
        <family val="3"/>
        <charset val="128"/>
      </rPr>
      <t>19歳～22歳の人</t>
    </r>
    <rPh sb="7" eb="9">
      <t>トクテイ</t>
    </rPh>
    <rPh sb="9" eb="11">
      <t>フヨウ</t>
    </rPh>
    <rPh sb="11" eb="13">
      <t>コウジョ</t>
    </rPh>
    <rPh sb="16" eb="18">
      <t>ガイトウ</t>
    </rPh>
    <rPh sb="18" eb="19">
      <t>ネン</t>
    </rPh>
    <rPh sb="22" eb="23">
      <t>ガツ</t>
    </rPh>
    <rPh sb="25" eb="26">
      <t>ニチ</t>
    </rPh>
    <rPh sb="26" eb="28">
      <t>ジテン</t>
    </rPh>
    <rPh sb="31" eb="32">
      <t>サイ</t>
    </rPh>
    <rPh sb="35" eb="36">
      <t>サイ</t>
    </rPh>
    <rPh sb="37" eb="38">
      <t>ヒト</t>
    </rPh>
    <phoneticPr fontId="2"/>
  </si>
  <si>
    <t xml:space="preserve">         　　　　　　　　　 障害者控除対象者認定書：特別障害またはねたきり老人</t>
    <phoneticPr fontId="2"/>
  </si>
  <si>
    <r>
      <t xml:space="preserve">  ○    老人扶養控除･･･該当年の12月31日時点で</t>
    </r>
    <r>
      <rPr>
        <b/>
        <sz val="12"/>
        <color rgb="FFFF0000"/>
        <rFont val="HG丸ｺﾞｼｯｸM-PRO"/>
        <family val="3"/>
        <charset val="128"/>
      </rPr>
      <t>70歳以上の人</t>
    </r>
    <rPh sb="7" eb="9">
      <t>ロウジン</t>
    </rPh>
    <rPh sb="9" eb="11">
      <t>フヨウ</t>
    </rPh>
    <rPh sb="11" eb="13">
      <t>コウジョ</t>
    </rPh>
    <rPh sb="16" eb="18">
      <t>ガイトウ</t>
    </rPh>
    <rPh sb="18" eb="19">
      <t>ネン</t>
    </rPh>
    <rPh sb="22" eb="23">
      <t>ガツ</t>
    </rPh>
    <rPh sb="25" eb="26">
      <t>ニチ</t>
    </rPh>
    <rPh sb="26" eb="28">
      <t>ジテン</t>
    </rPh>
    <rPh sb="31" eb="32">
      <t>サイ</t>
    </rPh>
    <rPh sb="32" eb="34">
      <t>イジョウ</t>
    </rPh>
    <rPh sb="35" eb="36">
      <t>ヒト</t>
    </rPh>
    <phoneticPr fontId="2"/>
  </si>
  <si>
    <t>入力項目</t>
    <rPh sb="0" eb="2">
      <t>ニュウリョク</t>
    </rPh>
    <rPh sb="2" eb="4">
      <t>コウモク</t>
    </rPh>
    <phoneticPr fontId="2"/>
  </si>
  <si>
    <t xml:space="preserve">  ○    寡婦控除･･･夫と離婚した後に婚姻していない人で子以外の扶養親族がいる人、夫と死別した後に婚姻していない人</t>
    <rPh sb="7" eb="9">
      <t>カフ</t>
    </rPh>
    <rPh sb="9" eb="11">
      <t>コウジョ</t>
    </rPh>
    <rPh sb="14" eb="15">
      <t>オット</t>
    </rPh>
    <rPh sb="16" eb="18">
      <t>リコン</t>
    </rPh>
    <rPh sb="20" eb="21">
      <t>アト</t>
    </rPh>
    <rPh sb="22" eb="24">
      <t>コンイン</t>
    </rPh>
    <rPh sb="29" eb="30">
      <t>ヒト</t>
    </rPh>
    <rPh sb="31" eb="32">
      <t>コ</t>
    </rPh>
    <rPh sb="32" eb="34">
      <t>イガイ</t>
    </rPh>
    <rPh sb="35" eb="37">
      <t>フヨウ</t>
    </rPh>
    <rPh sb="37" eb="39">
      <t>シンゾク</t>
    </rPh>
    <rPh sb="42" eb="43">
      <t>ヒト</t>
    </rPh>
    <phoneticPr fontId="2"/>
  </si>
  <si>
    <t xml:space="preserve">  ○    ひとり親控除･･･婚姻歴や性別に関わらず、生計を一にする子がいる単身者の人　  </t>
    <rPh sb="10" eb="11">
      <t>オヤ</t>
    </rPh>
    <rPh sb="11" eb="13">
      <t>コウジョ</t>
    </rPh>
    <rPh sb="16" eb="18">
      <t>コンイン</t>
    </rPh>
    <rPh sb="18" eb="19">
      <t>レキ</t>
    </rPh>
    <rPh sb="20" eb="22">
      <t>セイベツ</t>
    </rPh>
    <rPh sb="23" eb="24">
      <t>カカ</t>
    </rPh>
    <rPh sb="28" eb="30">
      <t>セイケイ</t>
    </rPh>
    <rPh sb="31" eb="32">
      <t>イツ</t>
    </rPh>
    <rPh sb="35" eb="36">
      <t>コ</t>
    </rPh>
    <rPh sb="39" eb="42">
      <t>タンシンシャ</t>
    </rPh>
    <rPh sb="43" eb="44">
      <t>ヒト</t>
    </rPh>
    <phoneticPr fontId="2"/>
  </si>
  <si>
    <t>　 　※寡婦控除、ひとり親控除ともに合計所得金額が500万円以下であること。</t>
    <rPh sb="4" eb="6">
      <t>カフ</t>
    </rPh>
    <rPh sb="6" eb="8">
      <t>コウジョ</t>
    </rPh>
    <rPh sb="12" eb="13">
      <t>オヤ</t>
    </rPh>
    <rPh sb="13" eb="15">
      <t>コウジョ</t>
    </rPh>
    <rPh sb="18" eb="20">
      <t>ゴウケイ</t>
    </rPh>
    <rPh sb="20" eb="22">
      <t>ショトク</t>
    </rPh>
    <rPh sb="22" eb="24">
      <t>キンガク</t>
    </rPh>
    <rPh sb="28" eb="32">
      <t>マンエンイカ</t>
    </rPh>
    <phoneticPr fontId="2"/>
  </si>
  <si>
    <t xml:space="preserve">      ※扶養控除は被扶養者の合計所得金額が58万円以下でなければ取れません</t>
    <rPh sb="7" eb="9">
      <t>フヨウ</t>
    </rPh>
    <rPh sb="9" eb="11">
      <t>コウジョ</t>
    </rPh>
    <rPh sb="12" eb="16">
      <t>ヒフヨウシャ</t>
    </rPh>
    <rPh sb="17" eb="19">
      <t>ゴウケイ</t>
    </rPh>
    <rPh sb="19" eb="21">
      <t>ショトク</t>
    </rPh>
    <rPh sb="21" eb="23">
      <t>キンガク</t>
    </rPh>
    <rPh sb="26" eb="28">
      <t>マンエン</t>
    </rPh>
    <rPh sb="28" eb="30">
      <t>イカ</t>
    </rPh>
    <rPh sb="35" eb="36">
      <t>ト</t>
    </rPh>
    <phoneticPr fontId="2"/>
  </si>
  <si>
    <t>必須項目</t>
    <rPh sb="0" eb="4">
      <t>ヒッスコウモク</t>
    </rPh>
    <phoneticPr fontId="2"/>
  </si>
  <si>
    <r>
      <rPr>
        <sz val="12"/>
        <color theme="1"/>
        <rFont val="HG丸ｺﾞｼｯｸM-PRO"/>
        <family val="3"/>
        <charset val="128"/>
      </rPr>
      <t xml:space="preserve">  〇    </t>
    </r>
    <r>
      <rPr>
        <b/>
        <u/>
        <sz val="12"/>
        <color rgb="FFFF0000"/>
        <rFont val="HG丸ｺﾞｼｯｸM-PRO"/>
        <family val="3"/>
        <charset val="128"/>
      </rPr>
      <t>所得控除額とは、社会保険料控除、小規模企業共済等掛金控除、生命保険料控除、地震保険料控除</t>
    </r>
    <rPh sb="7" eb="11">
      <t>ショトクコウジョ</t>
    </rPh>
    <rPh sb="11" eb="12">
      <t>ガク</t>
    </rPh>
    <rPh sb="15" eb="22">
      <t>シャカイホケンリョウコウジョ</t>
    </rPh>
    <rPh sb="23" eb="26">
      <t>ショウキボ</t>
    </rPh>
    <rPh sb="26" eb="30">
      <t>キギョウキョウサイ</t>
    </rPh>
    <rPh sb="30" eb="31">
      <t>トウ</t>
    </rPh>
    <rPh sb="31" eb="33">
      <t>カケキン</t>
    </rPh>
    <rPh sb="33" eb="35">
      <t>コウジョ</t>
    </rPh>
    <rPh sb="36" eb="43">
      <t>セイメイホケンリョウコウジョ</t>
    </rPh>
    <rPh sb="44" eb="51">
      <t>ジシンホケンリョウコウジョ</t>
    </rPh>
    <phoneticPr fontId="2"/>
  </si>
  <si>
    <r>
      <t xml:space="preserve">  ○    一般扶養控除･･･該当年の12月31日時点で</t>
    </r>
    <r>
      <rPr>
        <b/>
        <sz val="12"/>
        <color rgb="FFFF0000"/>
        <rFont val="HG丸ｺﾞｼｯｸM-PRO"/>
        <family val="3"/>
        <charset val="128"/>
      </rPr>
      <t>16歳以上で以下の扶養控除対象者以外の人</t>
    </r>
    <rPh sb="7" eb="9">
      <t>イッパン</t>
    </rPh>
    <rPh sb="9" eb="11">
      <t>フヨウ</t>
    </rPh>
    <rPh sb="11" eb="13">
      <t>コウジョ</t>
    </rPh>
    <rPh sb="16" eb="18">
      <t>ガイトウ</t>
    </rPh>
    <rPh sb="18" eb="19">
      <t>ネン</t>
    </rPh>
    <rPh sb="22" eb="23">
      <t>ガツ</t>
    </rPh>
    <rPh sb="25" eb="26">
      <t>ニチ</t>
    </rPh>
    <rPh sb="26" eb="28">
      <t>ジテン</t>
    </rPh>
    <rPh sb="31" eb="32">
      <t>サイ</t>
    </rPh>
    <rPh sb="32" eb="34">
      <t>イジョウ</t>
    </rPh>
    <rPh sb="35" eb="37">
      <t>イカ</t>
    </rPh>
    <rPh sb="38" eb="42">
      <t>フヨウコウジョ</t>
    </rPh>
    <rPh sb="42" eb="45">
      <t>タイショウシャ</t>
    </rPh>
    <rPh sb="45" eb="47">
      <t>イガイ</t>
    </rPh>
    <rPh sb="48" eb="49">
      <t>ヒト</t>
    </rPh>
    <phoneticPr fontId="2"/>
  </si>
  <si>
    <r>
      <rPr>
        <sz val="12"/>
        <color theme="1"/>
        <rFont val="HG丸ｺﾞｼｯｸM-PRO"/>
        <family val="3"/>
        <charset val="128"/>
      </rPr>
      <t xml:space="preserve">         </t>
    </r>
    <r>
      <rPr>
        <b/>
        <u/>
        <sz val="12"/>
        <color rgb="FFFF0000"/>
        <rFont val="HG丸ｺﾞｼｯｸM-PRO"/>
        <family val="3"/>
        <charset val="128"/>
      </rPr>
      <t>扶養控除等、基礎控除、雑損控除、医療費控除、寄付金控除の合計額となります。</t>
    </r>
    <rPh sb="9" eb="11">
      <t>フヨウ</t>
    </rPh>
    <rPh sb="11" eb="13">
      <t>コウジョ</t>
    </rPh>
    <rPh sb="13" eb="14">
      <t>ナド</t>
    </rPh>
    <rPh sb="15" eb="19">
      <t>キソコウジョ</t>
    </rPh>
    <rPh sb="20" eb="24">
      <t>ザッソンコウジョ</t>
    </rPh>
    <rPh sb="25" eb="30">
      <t>イリョウヒコウジョ</t>
    </rPh>
    <rPh sb="31" eb="36">
      <t>キフキンコウジョ</t>
    </rPh>
    <rPh sb="37" eb="40">
      <t>ゴウケイガク</t>
    </rPh>
    <phoneticPr fontId="2"/>
  </si>
  <si>
    <t>寄附金上限額（目安）のシミュレーション</t>
    <rPh sb="0" eb="3">
      <t>キフキン</t>
    </rPh>
    <rPh sb="3" eb="5">
      <t>ジョウゲン</t>
    </rPh>
    <rPh sb="5" eb="6">
      <t>ガク</t>
    </rPh>
    <rPh sb="7" eb="9">
      <t>メヤス</t>
    </rPh>
    <phoneticPr fontId="2"/>
  </si>
  <si>
    <t>650,000円超　～　1,900,000円以下</t>
    <rPh sb="7" eb="8">
      <t>エン</t>
    </rPh>
    <rPh sb="8" eb="9">
      <t>コ</t>
    </rPh>
    <phoneticPr fontId="2"/>
  </si>
  <si>
    <t xml:space="preserve">            　   8,500,001円超 ～</t>
    <phoneticPr fontId="2"/>
  </si>
  <si>
    <t>　　　1円　～　650,000円以下</t>
    <rPh sb="4" eb="5">
      <t>エン</t>
    </rPh>
    <rPh sb="15" eb="16">
      <t>エン</t>
    </rPh>
    <rPh sb="16" eb="18">
      <t>イカ</t>
    </rPh>
    <phoneticPr fontId="2"/>
  </si>
  <si>
    <t>給与等の収入金額（A）
(給与所得の源泉徴収票の支払金額)</t>
    <rPh sb="0" eb="2">
      <t>キュウヨ</t>
    </rPh>
    <rPh sb="2" eb="3">
      <t>トウ</t>
    </rPh>
    <rPh sb="4" eb="6">
      <t>シュウニュウ</t>
    </rPh>
    <rPh sb="6" eb="8">
      <t>キンガク</t>
    </rPh>
    <rPh sb="13" eb="17">
      <t>キュウヨショトク</t>
    </rPh>
    <rPh sb="18" eb="23">
      <t>ゲンセンチョウシュウヒョウ</t>
    </rPh>
    <rPh sb="24" eb="26">
      <t>シハラ</t>
    </rPh>
    <rPh sb="26" eb="28">
      <t>キンガク</t>
    </rPh>
    <phoneticPr fontId="2"/>
  </si>
  <si>
    <t>給与所得の金額</t>
    <rPh sb="0" eb="4">
      <t>キュウヨショトク</t>
    </rPh>
    <rPh sb="5" eb="7">
      <t>キンガク</t>
    </rPh>
    <phoneticPr fontId="2"/>
  </si>
  <si>
    <t>A×90%ｰ1,100,000円</t>
    <rPh sb="15" eb="16">
      <t>エン</t>
    </rPh>
    <phoneticPr fontId="2"/>
  </si>
  <si>
    <t>A-1,950,000円</t>
    <rPh sb="11" eb="12">
      <t>エン</t>
    </rPh>
    <phoneticPr fontId="2"/>
  </si>
  <si>
    <t>A-650,000円</t>
    <rPh sb="9" eb="10">
      <t>エン</t>
    </rPh>
    <phoneticPr fontId="2"/>
  </si>
  <si>
    <t>（A÷4）×2.8ｰ80,000円</t>
    <rPh sb="15" eb="16">
      <t>エン</t>
    </rPh>
    <phoneticPr fontId="2"/>
  </si>
  <si>
    <t>（A÷4）×3.2ｰ440,000円</t>
    <rPh sb="17" eb="18">
      <t>エン</t>
    </rPh>
    <phoneticPr fontId="2"/>
  </si>
  <si>
    <t>※住宅ローン控除額、所得金額調整控除額、調整控除額、損益通算、繰越控除額は考慮しておりません。</t>
    <rPh sb="1" eb="3">
      <t>ジュウタク</t>
    </rPh>
    <rPh sb="6" eb="8">
      <t>コウジョ</t>
    </rPh>
    <rPh sb="8" eb="9">
      <t>ガク</t>
    </rPh>
    <rPh sb="10" eb="12">
      <t>ショトク</t>
    </rPh>
    <rPh sb="12" eb="14">
      <t>キンガク</t>
    </rPh>
    <rPh sb="14" eb="16">
      <t>チョウセイ</t>
    </rPh>
    <rPh sb="16" eb="19">
      <t>コウジョガク</t>
    </rPh>
    <rPh sb="20" eb="22">
      <t>チョウセイ</t>
    </rPh>
    <rPh sb="22" eb="25">
      <t>コウジョガク</t>
    </rPh>
    <rPh sb="26" eb="28">
      <t>ソンエキ</t>
    </rPh>
    <rPh sb="28" eb="30">
      <t>ツウサン</t>
    </rPh>
    <rPh sb="31" eb="33">
      <t>クリコシ</t>
    </rPh>
    <rPh sb="33" eb="35">
      <t>コウジョ</t>
    </rPh>
    <rPh sb="35" eb="36">
      <t>ガク</t>
    </rPh>
    <rPh sb="37" eb="39">
      <t>コウリョ</t>
    </rPh>
    <phoneticPr fontId="2"/>
  </si>
  <si>
    <t>※被扶養者の合計所得金額が所得要件外の場合は加味しません。(配偶者・特定扶養を除く)</t>
    <rPh sb="1" eb="5">
      <t>ヒフヨウシャ</t>
    </rPh>
    <rPh sb="6" eb="8">
      <t>ゴウケイ</t>
    </rPh>
    <rPh sb="8" eb="10">
      <t>ショトク</t>
    </rPh>
    <rPh sb="10" eb="12">
      <t>キンガク</t>
    </rPh>
    <rPh sb="13" eb="15">
      <t>ショトク</t>
    </rPh>
    <rPh sb="15" eb="17">
      <t>ヨウケン</t>
    </rPh>
    <rPh sb="17" eb="18">
      <t>ガイ</t>
    </rPh>
    <rPh sb="19" eb="21">
      <t>バアイ</t>
    </rPh>
    <rPh sb="22" eb="24">
      <t>カミ</t>
    </rPh>
    <rPh sb="30" eb="33">
      <t>ハイグウシャ</t>
    </rPh>
    <rPh sb="34" eb="36">
      <t>トクテイ</t>
    </rPh>
    <rPh sb="36" eb="38">
      <t>フヨウ</t>
    </rPh>
    <rPh sb="39" eb="40">
      <t>ノゾ</t>
    </rPh>
    <phoneticPr fontId="2"/>
  </si>
  <si>
    <t xml:space="preserve">  ○    障害者控除(特別)･･･身体障害者手帳1級、2級、療育手帳A判定、精神障害者保健福祉手帳１級</t>
    <rPh sb="7" eb="10">
      <t>ショウガイシャ</t>
    </rPh>
    <rPh sb="10" eb="12">
      <t>コウジョ</t>
    </rPh>
    <rPh sb="13" eb="15">
      <t>トクベツ</t>
    </rPh>
    <rPh sb="19" eb="24">
      <t>シンタイショウガイシャ</t>
    </rPh>
    <rPh sb="24" eb="26">
      <t>テチョウ</t>
    </rPh>
    <rPh sb="27" eb="28">
      <t>キュウ</t>
    </rPh>
    <rPh sb="30" eb="31">
      <t>キュウ</t>
    </rPh>
    <rPh sb="32" eb="34">
      <t>リョウイク</t>
    </rPh>
    <rPh sb="34" eb="36">
      <t>テチョウ</t>
    </rPh>
    <rPh sb="37" eb="39">
      <t>ハンテイ</t>
    </rPh>
    <rPh sb="40" eb="42">
      <t>セイシン</t>
    </rPh>
    <rPh sb="42" eb="45">
      <t>ショウガイシャ</t>
    </rPh>
    <rPh sb="45" eb="47">
      <t>ホケン</t>
    </rPh>
    <rPh sb="47" eb="49">
      <t>フクシ</t>
    </rPh>
    <rPh sb="49" eb="51">
      <t>テチョウ</t>
    </rPh>
    <rPh sb="52" eb="53">
      <t>キュウ</t>
    </rPh>
    <phoneticPr fontId="2"/>
  </si>
  <si>
    <r>
      <t xml:space="preserve">  ○    障害者控除(普通)･･･</t>
    </r>
    <r>
      <rPr>
        <b/>
        <sz val="12"/>
        <color rgb="FFFF0000"/>
        <rFont val="HG丸ｺﾞｼｯｸM-PRO"/>
        <family val="3"/>
        <charset val="128"/>
      </rPr>
      <t>以下の特別障害者以外の障害者</t>
    </r>
    <r>
      <rPr>
        <sz val="12"/>
        <color theme="1"/>
        <rFont val="HG丸ｺﾞｼｯｸM-PRO"/>
        <family val="3"/>
        <charset val="128"/>
      </rPr>
      <t>、（自立支援受給者証のみは不可）</t>
    </r>
    <rPh sb="7" eb="10">
      <t>ショウガイシャ</t>
    </rPh>
    <rPh sb="10" eb="12">
      <t>コウジョ</t>
    </rPh>
    <rPh sb="13" eb="15">
      <t>フツウ</t>
    </rPh>
    <rPh sb="19" eb="21">
      <t>イカ</t>
    </rPh>
    <rPh sb="22" eb="24">
      <t>トクベツ</t>
    </rPh>
    <rPh sb="24" eb="27">
      <t>ショウガイシャ</t>
    </rPh>
    <rPh sb="27" eb="29">
      <t>イガイ</t>
    </rPh>
    <rPh sb="30" eb="33">
      <t>ショウガイシャ</t>
    </rPh>
    <rPh sb="35" eb="37">
      <t>ジリツ</t>
    </rPh>
    <rPh sb="37" eb="39">
      <t>シエン</t>
    </rPh>
    <rPh sb="39" eb="42">
      <t>ジュキュウシャ</t>
    </rPh>
    <rPh sb="42" eb="43">
      <t>ショウ</t>
    </rPh>
    <rPh sb="46" eb="48">
      <t>フカ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</si>
</sst>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2"/>
      <color theme="0"/>
      <name val="游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b/>
      <sz val="22"/>
      <color rgb="FFFF0000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b/>
      <u val="double"/>
      <sz val="16"/>
      <color theme="1"/>
      <name val="HG丸ｺﾞｼｯｸM-PRO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u/>
      <sz val="11"/>
      <color theme="1"/>
      <name val="HG丸ｺﾞｼｯｸM-PRO"/>
      <family val="3"/>
      <charset val="128"/>
    </font>
    <font>
      <b/>
      <u/>
      <sz val="12"/>
      <color rgb="FFFF0000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u/>
      <sz val="20"/>
      <color theme="1"/>
      <name val="HG丸ｺﾞｼｯｸM-PRO"/>
      <family val="3"/>
      <charset val="128"/>
    </font>
    <font>
      <sz val="11"/>
      <name val="游ゴシック"/>
      <family val="2"/>
      <charset val="128"/>
      <scheme val="minor"/>
    </font>
    <font>
      <sz val="12"/>
      <name val="HG丸ｺﾞｼｯｸM-PRO"/>
      <family val="3"/>
      <charset val="128"/>
    </font>
    <font>
      <b/>
      <sz val="11"/>
      <name val="游ゴシック"/>
      <family val="3"/>
      <charset val="128"/>
      <scheme val="minor"/>
    </font>
    <font>
      <u/>
      <sz val="12"/>
      <color theme="1"/>
      <name val="HG丸ｺﾞｼｯｸM-PRO"/>
      <family val="3"/>
      <charset val="128"/>
    </font>
    <font>
      <b/>
      <sz val="36"/>
      <color rgb="FFFF0000"/>
      <name val="HG丸ｺﾞｼｯｸM-PRO"/>
      <family val="3"/>
      <charset val="128"/>
    </font>
    <font>
      <b/>
      <sz val="36"/>
      <name val="HG丸ｺﾞｼｯｸM-PRO"/>
      <family val="3"/>
      <charset val="128"/>
    </font>
    <font>
      <sz val="11"/>
      <name val="游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38" fontId="0" fillId="2" borderId="1" xfId="1" applyFont="1" applyFill="1" applyBorder="1" applyProtection="1">
      <alignment vertical="center"/>
      <protection locked="0"/>
    </xf>
    <xf numFmtId="0" fontId="0" fillId="2" borderId="1" xfId="0" applyFill="1" applyBorder="1" applyProtection="1">
      <alignment vertical="center"/>
      <protection locked="0"/>
    </xf>
    <xf numFmtId="38" fontId="0" fillId="0" borderId="1" xfId="1" applyFont="1" applyBorder="1" applyAlignment="1" applyProtection="1">
      <alignment horizontal="right" vertical="center"/>
    </xf>
    <xf numFmtId="38" fontId="0" fillId="0" borderId="0" xfId="1" applyFont="1" applyBorder="1" applyProtection="1">
      <alignment vertical="center"/>
    </xf>
    <xf numFmtId="38" fontId="0" fillId="2" borderId="1" xfId="1" applyFont="1" applyFill="1" applyBorder="1" applyAlignment="1" applyProtection="1">
      <alignment horizontal="right" vertical="center"/>
      <protection locked="0"/>
    </xf>
    <xf numFmtId="38" fontId="0" fillId="2" borderId="8" xfId="1" applyFont="1" applyFill="1" applyBorder="1" applyAlignment="1" applyProtection="1">
      <alignment horizontal="right" vertical="center"/>
      <protection locked="0"/>
    </xf>
    <xf numFmtId="38" fontId="0" fillId="2" borderId="9" xfId="1" applyFont="1" applyFill="1" applyBorder="1" applyAlignment="1" applyProtection="1">
      <alignment horizontal="center" vertical="center"/>
      <protection locked="0"/>
    </xf>
    <xf numFmtId="38" fontId="0" fillId="2" borderId="1" xfId="1" applyFont="1" applyFill="1" applyBorder="1" applyAlignment="1" applyProtection="1">
      <alignment horizontal="center" vertical="center"/>
      <protection locked="0"/>
    </xf>
    <xf numFmtId="38" fontId="0" fillId="0" borderId="1" xfId="1" applyFont="1" applyBorder="1" applyProtection="1">
      <alignment vertical="center"/>
    </xf>
    <xf numFmtId="0" fontId="1" fillId="0" borderId="0" xfId="0" applyFont="1" applyProtection="1">
      <alignment vertical="center"/>
    </xf>
    <xf numFmtId="38" fontId="1" fillId="0" borderId="0" xfId="1" applyNumberFormat="1" applyFont="1" applyBorder="1" applyProtection="1">
      <alignment vertical="center"/>
    </xf>
    <xf numFmtId="0" fontId="1" fillId="0" borderId="0" xfId="0" applyFont="1" applyBorder="1" applyProtection="1">
      <alignment vertical="center"/>
    </xf>
    <xf numFmtId="38" fontId="1" fillId="0" borderId="0" xfId="1" applyFont="1" applyBorder="1" applyProtection="1">
      <alignment vertical="center"/>
    </xf>
    <xf numFmtId="38" fontId="1" fillId="0" borderId="0" xfId="0" applyNumberFormat="1" applyFont="1" applyBorder="1" applyProtection="1">
      <alignment vertical="center"/>
    </xf>
    <xf numFmtId="38" fontId="1" fillId="0" borderId="0" xfId="1" applyFont="1" applyFill="1" applyProtection="1">
      <alignment vertical="center"/>
    </xf>
    <xf numFmtId="0" fontId="0" fillId="0" borderId="0" xfId="0" applyProtection="1">
      <alignment vertical="center"/>
    </xf>
    <xf numFmtId="0" fontId="0" fillId="0" borderId="0" xfId="0" applyFill="1" applyProtection="1">
      <alignment vertical="center"/>
    </xf>
    <xf numFmtId="0" fontId="0" fillId="2" borderId="1" xfId="0" applyFill="1" applyBorder="1" applyAlignment="1" applyProtection="1">
      <alignment horizontal="center" vertical="center"/>
    </xf>
    <xf numFmtId="0" fontId="15" fillId="0" borderId="0" xfId="0" applyFont="1" applyAlignment="1" applyProtection="1">
      <alignment vertical="center"/>
    </xf>
    <xf numFmtId="0" fontId="6" fillId="0" borderId="0" xfId="0" applyFont="1" applyProtection="1">
      <alignment vertical="center"/>
    </xf>
    <xf numFmtId="0" fontId="15" fillId="0" borderId="0" xfId="0" applyFont="1" applyBorder="1" applyProtection="1">
      <alignment vertical="center"/>
    </xf>
    <xf numFmtId="0" fontId="14" fillId="0" borderId="8" xfId="0" applyFont="1" applyBorder="1" applyAlignment="1" applyProtection="1">
      <alignment horizontal="center" vertical="center"/>
    </xf>
    <xf numFmtId="0" fontId="0" fillId="5" borderId="1" xfId="0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0" fillId="0" borderId="10" xfId="0" applyBorder="1" applyProtection="1">
      <alignment vertical="center"/>
    </xf>
    <xf numFmtId="0" fontId="0" fillId="0" borderId="6" xfId="0" applyBorder="1" applyProtection="1">
      <alignment vertical="center"/>
    </xf>
    <xf numFmtId="0" fontId="0" fillId="0" borderId="3" xfId="0" applyBorder="1" applyProtection="1">
      <alignment vertical="center"/>
    </xf>
    <xf numFmtId="0" fontId="0" fillId="0" borderId="0" xfId="0" applyBorder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right" vertical="center"/>
    </xf>
    <xf numFmtId="38" fontId="6" fillId="0" borderId="0" xfId="1" applyFont="1" applyProtection="1">
      <alignment vertical="center"/>
    </xf>
    <xf numFmtId="0" fontId="8" fillId="0" borderId="5" xfId="0" applyFont="1" applyBorder="1" applyAlignment="1" applyProtection="1">
      <alignment horizontal="center" vertical="center"/>
    </xf>
    <xf numFmtId="38" fontId="0" fillId="0" borderId="5" xfId="1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center" vertical="center"/>
    </xf>
    <xf numFmtId="38" fontId="0" fillId="0" borderId="2" xfId="1" applyFont="1" applyBorder="1" applyAlignment="1" applyProtection="1">
      <alignment horizontal="left" vertical="center"/>
    </xf>
    <xf numFmtId="38" fontId="0" fillId="0" borderId="0" xfId="1" applyFont="1" applyBorder="1" applyAlignment="1" applyProtection="1">
      <alignment horizontal="left" vertical="center"/>
    </xf>
    <xf numFmtId="0" fontId="8" fillId="0" borderId="5" xfId="0" applyFont="1" applyBorder="1" applyProtection="1">
      <alignment vertical="center"/>
    </xf>
    <xf numFmtId="38" fontId="0" fillId="0" borderId="4" xfId="1" applyFont="1" applyBorder="1" applyAlignment="1" applyProtection="1">
      <alignment horizontal="left" vertical="center"/>
    </xf>
    <xf numFmtId="0" fontId="0" fillId="0" borderId="5" xfId="0" applyBorder="1" applyProtection="1">
      <alignment vertical="center"/>
    </xf>
    <xf numFmtId="0" fontId="0" fillId="0" borderId="4" xfId="0" applyBorder="1" applyProtection="1">
      <alignment vertical="center"/>
    </xf>
    <xf numFmtId="0" fontId="0" fillId="0" borderId="1" xfId="0" applyBorder="1" applyAlignment="1" applyProtection="1">
      <alignment horizontal="center" vertical="center"/>
    </xf>
    <xf numFmtId="0" fontId="0" fillId="0" borderId="4" xfId="0" applyFill="1" applyBorder="1" applyProtection="1">
      <alignment vertical="center"/>
    </xf>
    <xf numFmtId="0" fontId="0" fillId="0" borderId="0" xfId="0" applyFill="1" applyBorder="1" applyProtection="1">
      <alignment vertical="center"/>
    </xf>
    <xf numFmtId="38" fontId="8" fillId="0" borderId="5" xfId="1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center" vertical="center"/>
    </xf>
    <xf numFmtId="0" fontId="0" fillId="0" borderId="11" xfId="0" applyBorder="1" applyProtection="1">
      <alignment vertical="center"/>
    </xf>
    <xf numFmtId="0" fontId="0" fillId="0" borderId="7" xfId="0" applyBorder="1" applyProtection="1">
      <alignment vertical="center"/>
    </xf>
    <xf numFmtId="0" fontId="0" fillId="0" borderId="12" xfId="0" applyFill="1" applyBorder="1" applyProtection="1">
      <alignment vertical="center"/>
    </xf>
    <xf numFmtId="0" fontId="0" fillId="0" borderId="11" xfId="0" applyFill="1" applyBorder="1" applyProtection="1">
      <alignment vertical="center"/>
    </xf>
    <xf numFmtId="0" fontId="0" fillId="0" borderId="7" xfId="0" applyFill="1" applyBorder="1" applyProtection="1">
      <alignment vertical="center"/>
    </xf>
    <xf numFmtId="0" fontId="14" fillId="0" borderId="8" xfId="0" applyFont="1" applyFill="1" applyBorder="1" applyAlignment="1" applyProtection="1">
      <alignment horizontal="center" vertical="center"/>
    </xf>
    <xf numFmtId="0" fontId="0" fillId="0" borderId="3" xfId="0" applyFill="1" applyBorder="1" applyProtection="1">
      <alignment vertical="center"/>
    </xf>
    <xf numFmtId="0" fontId="8" fillId="0" borderId="10" xfId="0" applyFont="1" applyFill="1" applyBorder="1" applyProtection="1">
      <alignment vertical="center"/>
    </xf>
    <xf numFmtId="0" fontId="0" fillId="0" borderId="6" xfId="0" applyFill="1" applyBorder="1" applyProtection="1">
      <alignment vertical="center"/>
    </xf>
    <xf numFmtId="0" fontId="0" fillId="3" borderId="1" xfId="0" applyFill="1" applyBorder="1" applyProtection="1">
      <alignment vertical="center"/>
    </xf>
    <xf numFmtId="0" fontId="0" fillId="3" borderId="1" xfId="0" applyFill="1" applyBorder="1" applyAlignment="1" applyProtection="1">
      <alignment horizontal="center" vertical="center"/>
    </xf>
    <xf numFmtId="3" fontId="1" fillId="0" borderId="5" xfId="0" applyNumberFormat="1" applyFont="1" applyBorder="1" applyAlignment="1" applyProtection="1">
      <alignment horizontal="right" vertical="center"/>
    </xf>
    <xf numFmtId="0" fontId="0" fillId="4" borderId="1" xfId="0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/>
    </xf>
    <xf numFmtId="0" fontId="0" fillId="0" borderId="1" xfId="0" applyBorder="1" applyProtection="1">
      <alignment vertical="center"/>
    </xf>
    <xf numFmtId="38" fontId="0" fillId="0" borderId="7" xfId="1" applyFont="1" applyFill="1" applyBorder="1" applyAlignment="1" applyProtection="1">
      <alignment horizontal="right" vertical="center"/>
    </xf>
    <xf numFmtId="0" fontId="0" fillId="0" borderId="8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0" fillId="0" borderId="8" xfId="0" applyBorder="1" applyProtection="1">
      <alignment vertical="center"/>
    </xf>
    <xf numFmtId="0" fontId="8" fillId="0" borderId="5" xfId="0" applyFont="1" applyFill="1" applyBorder="1" applyProtection="1">
      <alignment vertical="center"/>
    </xf>
    <xf numFmtId="0" fontId="0" fillId="0" borderId="1" xfId="0" applyBorder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38" fontId="0" fillId="0" borderId="0" xfId="1" applyFont="1" applyFill="1" applyBorder="1" applyAlignment="1" applyProtection="1">
      <alignment horizontal="right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0" fontId="0" fillId="0" borderId="6" xfId="0" applyBorder="1" applyAlignment="1" applyProtection="1">
      <alignment horizontal="right" vertical="center"/>
    </xf>
    <xf numFmtId="3" fontId="1" fillId="0" borderId="0" xfId="0" applyNumberFormat="1" applyFont="1" applyBorder="1" applyAlignment="1" applyProtection="1">
      <alignment horizontal="right" vertical="center"/>
    </xf>
    <xf numFmtId="0" fontId="0" fillId="0" borderId="0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center" vertical="center"/>
    </xf>
    <xf numFmtId="0" fontId="3" fillId="6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/>
    </xf>
    <xf numFmtId="9" fontId="4" fillId="0" borderId="1" xfId="0" applyNumberFormat="1" applyFont="1" applyBorder="1" applyAlignment="1" applyProtection="1">
      <alignment horizontal="center" vertical="center"/>
    </xf>
    <xf numFmtId="10" fontId="4" fillId="0" borderId="1" xfId="0" applyNumberFormat="1" applyFont="1" applyBorder="1" applyProtection="1">
      <alignment vertical="center"/>
    </xf>
    <xf numFmtId="0" fontId="7" fillId="0" borderId="0" xfId="0" applyFont="1" applyBorder="1" applyAlignment="1" applyProtection="1">
      <alignment horizontal="left" vertical="center"/>
    </xf>
    <xf numFmtId="0" fontId="0" fillId="0" borderId="7" xfId="0" applyFill="1" applyBorder="1" applyAlignment="1" applyProtection="1">
      <alignment horizontal="right" vertical="center"/>
    </xf>
    <xf numFmtId="0" fontId="0" fillId="0" borderId="12" xfId="0" applyBorder="1" applyProtection="1">
      <alignment vertical="center"/>
    </xf>
    <xf numFmtId="0" fontId="8" fillId="0" borderId="11" xfId="0" applyFont="1" applyBorder="1" applyProtection="1">
      <alignment vertical="center"/>
    </xf>
    <xf numFmtId="0" fontId="0" fillId="0" borderId="0" xfId="0" applyFill="1" applyBorder="1" applyAlignment="1" applyProtection="1">
      <alignment horizontal="right" vertical="center"/>
    </xf>
    <xf numFmtId="0" fontId="12" fillId="0" borderId="1" xfId="0" applyFont="1" applyBorder="1" applyAlignment="1" applyProtection="1">
      <alignment horizontal="right" vertical="center"/>
    </xf>
    <xf numFmtId="0" fontId="11" fillId="0" borderId="0" xfId="0" applyFont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left" vertical="center"/>
    </xf>
    <xf numFmtId="0" fontId="0" fillId="0" borderId="1" xfId="0" applyFill="1" applyBorder="1" applyAlignment="1" applyProtection="1">
      <alignment horizontal="left" vertical="center"/>
    </xf>
    <xf numFmtId="0" fontId="0" fillId="8" borderId="1" xfId="0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/>
    </xf>
    <xf numFmtId="0" fontId="18" fillId="0" borderId="0" xfId="0" applyFont="1" applyProtection="1">
      <alignment vertical="center"/>
    </xf>
    <xf numFmtId="0" fontId="8" fillId="0" borderId="0" xfId="0" applyFont="1" applyProtection="1">
      <alignment vertical="center"/>
    </xf>
    <xf numFmtId="0" fontId="8" fillId="0" borderId="0" xfId="0" applyFont="1" applyBorder="1" applyProtection="1">
      <alignment vertical="center"/>
    </xf>
    <xf numFmtId="38" fontId="19" fillId="0" borderId="0" xfId="1" applyFont="1" applyBorder="1" applyAlignment="1" applyProtection="1">
      <alignment horizontal="left" vertical="center"/>
    </xf>
    <xf numFmtId="0" fontId="20" fillId="0" borderId="0" xfId="0" applyFont="1" applyAlignment="1" applyProtection="1">
      <alignment horizontal="center" vertical="center"/>
    </xf>
    <xf numFmtId="38" fontId="19" fillId="0" borderId="0" xfId="1" applyFont="1" applyFill="1" applyBorder="1" applyAlignment="1" applyProtection="1">
      <alignment horizontal="right" vertical="center"/>
    </xf>
    <xf numFmtId="0" fontId="19" fillId="0" borderId="0" xfId="0" applyFont="1" applyBorder="1" applyProtection="1">
      <alignment vertical="center"/>
    </xf>
    <xf numFmtId="0" fontId="19" fillId="0" borderId="0" xfId="0" applyFont="1" applyProtection="1">
      <alignment vertical="center"/>
    </xf>
    <xf numFmtId="0" fontId="19" fillId="0" borderId="0" xfId="0" applyFont="1" applyFill="1" applyBorder="1" applyAlignment="1" applyProtection="1">
      <alignment horizontal="right" vertical="center"/>
    </xf>
    <xf numFmtId="3" fontId="19" fillId="0" borderId="0" xfId="0" applyNumberFormat="1" applyFont="1" applyProtection="1">
      <alignment vertical="center"/>
    </xf>
    <xf numFmtId="0" fontId="20" fillId="0" borderId="0" xfId="0" applyFont="1" applyBorder="1" applyAlignment="1" applyProtection="1">
      <alignment horizontal="center" vertical="center"/>
    </xf>
    <xf numFmtId="0" fontId="19" fillId="4" borderId="1" xfId="0" applyFont="1" applyFill="1" applyBorder="1" applyAlignment="1" applyProtection="1">
      <alignment horizontal="center" vertical="center"/>
    </xf>
    <xf numFmtId="0" fontId="19" fillId="0" borderId="1" xfId="0" applyFont="1" applyBorder="1" applyAlignment="1" applyProtection="1">
      <alignment horizontal="left" vertical="center"/>
    </xf>
    <xf numFmtId="0" fontId="21" fillId="0" borderId="1" xfId="0" applyFont="1" applyBorder="1" applyAlignment="1" applyProtection="1">
      <alignment horizontal="right" vertical="center"/>
    </xf>
    <xf numFmtId="0" fontId="19" fillId="0" borderId="1" xfId="0" applyFont="1" applyBorder="1" applyAlignment="1" applyProtection="1">
      <alignment horizontal="right" vertical="center"/>
    </xf>
    <xf numFmtId="0" fontId="19" fillId="0" borderId="1" xfId="0" applyFont="1" applyBorder="1" applyProtection="1">
      <alignment vertical="center"/>
    </xf>
    <xf numFmtId="0" fontId="19" fillId="0" borderId="1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8" fillId="12" borderId="1" xfId="0" applyFont="1" applyFill="1" applyBorder="1" applyAlignment="1" applyProtection="1">
      <alignment horizontal="center" vertical="center"/>
    </xf>
    <xf numFmtId="38" fontId="21" fillId="12" borderId="1" xfId="1" applyFont="1" applyFill="1" applyBorder="1" applyProtection="1">
      <alignment vertical="center"/>
      <protection locked="0"/>
    </xf>
    <xf numFmtId="0" fontId="22" fillId="0" borderId="5" xfId="0" applyFont="1" applyBorder="1" applyProtection="1">
      <alignment vertical="center"/>
    </xf>
    <xf numFmtId="0" fontId="22" fillId="0" borderId="5" xfId="0" applyFont="1" applyFill="1" applyBorder="1" applyProtection="1">
      <alignment vertical="center"/>
    </xf>
    <xf numFmtId="0" fontId="0" fillId="8" borderId="0" xfId="0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center" vertical="center"/>
    </xf>
    <xf numFmtId="0" fontId="25" fillId="0" borderId="0" xfId="0" applyFont="1" applyProtection="1">
      <alignment vertical="center"/>
    </xf>
    <xf numFmtId="38" fontId="1" fillId="0" borderId="0" xfId="0" applyNumberFormat="1" applyFont="1" applyProtection="1">
      <alignment vertical="center"/>
    </xf>
    <xf numFmtId="0" fontId="8" fillId="0" borderId="5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right" vertical="center"/>
    </xf>
    <xf numFmtId="0" fontId="8" fillId="0" borderId="4" xfId="0" applyFont="1" applyBorder="1" applyAlignment="1" applyProtection="1">
      <alignment horizontal="right" vertical="center"/>
    </xf>
    <xf numFmtId="0" fontId="14" fillId="0" borderId="13" xfId="0" applyFont="1" applyBorder="1" applyAlignment="1" applyProtection="1">
      <alignment horizontal="center" vertical="center"/>
    </xf>
    <xf numFmtId="0" fontId="14" fillId="0" borderId="14" xfId="0" applyFont="1" applyBorder="1" applyAlignment="1" applyProtection="1">
      <alignment horizontal="center" vertical="center"/>
    </xf>
    <xf numFmtId="38" fontId="23" fillId="0" borderId="10" xfId="1" applyFont="1" applyBorder="1" applyAlignment="1" applyProtection="1">
      <alignment horizontal="center" vertical="center"/>
    </xf>
    <xf numFmtId="38" fontId="23" fillId="0" borderId="6" xfId="1" applyFont="1" applyBorder="1" applyAlignment="1" applyProtection="1">
      <alignment horizontal="center" vertical="center"/>
    </xf>
    <xf numFmtId="38" fontId="23" fillId="0" borderId="3" xfId="1" applyFont="1" applyBorder="1" applyAlignment="1" applyProtection="1">
      <alignment horizontal="center" vertical="center"/>
    </xf>
    <xf numFmtId="38" fontId="23" fillId="0" borderId="5" xfId="1" applyFont="1" applyBorder="1" applyAlignment="1" applyProtection="1">
      <alignment horizontal="center" vertical="center"/>
    </xf>
    <xf numFmtId="38" fontId="23" fillId="0" borderId="0" xfId="1" applyFont="1" applyBorder="1" applyAlignment="1" applyProtection="1">
      <alignment horizontal="center" vertical="center"/>
    </xf>
    <xf numFmtId="38" fontId="23" fillId="0" borderId="4" xfId="1" applyFont="1" applyBorder="1" applyAlignment="1" applyProtection="1">
      <alignment horizontal="center" vertical="center"/>
    </xf>
    <xf numFmtId="38" fontId="23" fillId="0" borderId="11" xfId="1" applyFont="1" applyBorder="1" applyAlignment="1" applyProtection="1">
      <alignment horizontal="center" vertical="center"/>
    </xf>
    <xf numFmtId="38" fontId="23" fillId="0" borderId="7" xfId="1" applyFont="1" applyBorder="1" applyAlignment="1" applyProtection="1">
      <alignment horizontal="center" vertical="center"/>
    </xf>
    <xf numFmtId="38" fontId="23" fillId="0" borderId="12" xfId="1" applyFont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center" vertical="center"/>
    </xf>
    <xf numFmtId="0" fontId="0" fillId="11" borderId="1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0" fillId="5" borderId="1" xfId="0" applyFill="1" applyBorder="1" applyAlignment="1" applyProtection="1">
      <alignment horizontal="center" vertical="center"/>
    </xf>
    <xf numFmtId="0" fontId="0" fillId="10" borderId="1" xfId="0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9" borderId="1" xfId="0" applyFill="1" applyBorder="1" applyAlignment="1" applyProtection="1">
      <alignment horizontal="center" vertical="center"/>
    </xf>
    <xf numFmtId="0" fontId="0" fillId="4" borderId="1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right" vertical="center"/>
    </xf>
    <xf numFmtId="0" fontId="0" fillId="0" borderId="6" xfId="0" applyBorder="1" applyAlignment="1" applyProtection="1">
      <alignment horizontal="right" vertical="center"/>
    </xf>
    <xf numFmtId="0" fontId="19" fillId="7" borderId="1" xfId="0" applyFont="1" applyFill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11205</xdr:colOff>
      <xdr:row>39</xdr:row>
      <xdr:rowOff>113179</xdr:rowOff>
    </xdr:from>
    <xdr:to>
      <xdr:col>4</xdr:col>
      <xdr:colOff>1273549</xdr:colOff>
      <xdr:row>48</xdr:row>
      <xdr:rowOff>182095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E3DCF8-250A-49C1-BF42-712CFE4FBB15}"/>
            </a:ext>
          </a:extLst>
        </xdr:cNvPr>
        <xdr:cNvSpPr txBox="1"/>
      </xdr:nvSpPr>
      <xdr:spPr>
        <a:xfrm>
          <a:off x="4045323" y="10848414"/>
          <a:ext cx="1262344" cy="22988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3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⇓</a:t>
          </a:r>
        </a:p>
      </xdr:txBody>
    </xdr:sp>
    <xdr:clientData/>
  </xdr:twoCellAnchor>
  <xdr:twoCellAnchor editAs="oneCell">
    <xdr:from>
      <xdr:col>8</xdr:col>
      <xdr:colOff>1303560</xdr:colOff>
      <xdr:row>41</xdr:row>
      <xdr:rowOff>230175</xdr:rowOff>
    </xdr:from>
    <xdr:to>
      <xdr:col>13</xdr:col>
      <xdr:colOff>1039481</xdr:colOff>
      <xdr:row>64</xdr:row>
      <xdr:rowOff>18860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2169897-128E-4673-A91C-C02CAAB18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19060" y="11136300"/>
          <a:ext cx="6879671" cy="4328935"/>
        </a:xfrm>
        <a:prstGeom prst="rect">
          <a:avLst/>
        </a:prstGeom>
      </xdr:spPr>
    </xdr:pic>
    <xdr:clientData/>
  </xdr:twoCellAnchor>
  <xdr:twoCellAnchor>
    <xdr:from>
      <xdr:col>11</xdr:col>
      <xdr:colOff>1161878</xdr:colOff>
      <xdr:row>48</xdr:row>
      <xdr:rowOff>43294</xdr:rowOff>
    </xdr:from>
    <xdr:to>
      <xdr:col>12</xdr:col>
      <xdr:colOff>1096819</xdr:colOff>
      <xdr:row>50</xdr:row>
      <xdr:rowOff>144088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5503183E-E6FE-4555-BB9E-5903DA545603}"/>
            </a:ext>
          </a:extLst>
        </xdr:cNvPr>
        <xdr:cNvSpPr/>
      </xdr:nvSpPr>
      <xdr:spPr>
        <a:xfrm>
          <a:off x="15163628" y="12568669"/>
          <a:ext cx="1363691" cy="672294"/>
        </a:xfrm>
        <a:prstGeom prst="roundRect">
          <a:avLst/>
        </a:prstGeom>
        <a:noFill/>
        <a:ln w="7620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37</xdr:col>
      <xdr:colOff>513040</xdr:colOff>
      <xdr:row>24</xdr:row>
      <xdr:rowOff>2368</xdr:rowOff>
    </xdr:from>
    <xdr:to>
      <xdr:col>48</xdr:col>
      <xdr:colOff>47625</xdr:colOff>
      <xdr:row>68</xdr:row>
      <xdr:rowOff>132630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12869B15-4E86-4574-AB42-1E77D6554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70915" y="6542868"/>
          <a:ext cx="7043460" cy="9988637"/>
        </a:xfrm>
        <a:prstGeom prst="rect">
          <a:avLst/>
        </a:prstGeom>
      </xdr:spPr>
    </xdr:pic>
    <xdr:clientData/>
  </xdr:twoCellAnchor>
  <xdr:twoCellAnchor>
    <xdr:from>
      <xdr:col>38</xdr:col>
      <xdr:colOff>116725</xdr:colOff>
      <xdr:row>65</xdr:row>
      <xdr:rowOff>175774</xdr:rowOff>
    </xdr:from>
    <xdr:to>
      <xdr:col>43</xdr:col>
      <xdr:colOff>57150</xdr:colOff>
      <xdr:row>67</xdr:row>
      <xdr:rowOff>47625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487F3620-C9CC-40EF-A34C-87780841AED8}"/>
            </a:ext>
          </a:extLst>
        </xdr:cNvPr>
        <xdr:cNvSpPr/>
      </xdr:nvSpPr>
      <xdr:spPr>
        <a:xfrm>
          <a:off x="19357225" y="15860274"/>
          <a:ext cx="3353550" cy="348101"/>
        </a:xfrm>
        <a:prstGeom prst="roundRect">
          <a:avLst/>
        </a:prstGeom>
        <a:noFill/>
        <a:ln w="762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803275</xdr:colOff>
      <xdr:row>53</xdr:row>
      <xdr:rowOff>9525</xdr:rowOff>
    </xdr:from>
    <xdr:to>
      <xdr:col>13</xdr:col>
      <xdr:colOff>1184275</xdr:colOff>
      <xdr:row>56</xdr:row>
      <xdr:rowOff>57150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B77BFAE0-2934-4195-AC8E-5A83858292C1}"/>
            </a:ext>
          </a:extLst>
        </xdr:cNvPr>
        <xdr:cNvSpPr/>
      </xdr:nvSpPr>
      <xdr:spPr>
        <a:xfrm>
          <a:off x="14805025" y="14011275"/>
          <a:ext cx="3238500" cy="777875"/>
        </a:xfrm>
        <a:prstGeom prst="wedgeRoundRectCallout">
          <a:avLst>
            <a:gd name="adj1" fmla="val -20832"/>
            <a:gd name="adj2" fmla="val -143622"/>
            <a:gd name="adj3" fmla="val 16667"/>
          </a:avLst>
        </a:prstGeom>
        <a:solidFill>
          <a:schemeClr val="bg1"/>
        </a:solidFill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所得控除額はこちら</a:t>
          </a:r>
        </a:p>
      </xdr:txBody>
    </xdr:sp>
    <xdr:clientData/>
  </xdr:twoCellAnchor>
  <xdr:twoCellAnchor>
    <xdr:from>
      <xdr:col>11</xdr:col>
      <xdr:colOff>809625</xdr:colOff>
      <xdr:row>53</xdr:row>
      <xdr:rowOff>15875</xdr:rowOff>
    </xdr:from>
    <xdr:to>
      <xdr:col>13</xdr:col>
      <xdr:colOff>1190625</xdr:colOff>
      <xdr:row>56</xdr:row>
      <xdr:rowOff>63500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40EFA106-1C28-4B23-AC7B-9D823302FEB1}"/>
            </a:ext>
          </a:extLst>
        </xdr:cNvPr>
        <xdr:cNvSpPr/>
      </xdr:nvSpPr>
      <xdr:spPr>
        <a:xfrm>
          <a:off x="14811375" y="14017625"/>
          <a:ext cx="3238500" cy="777875"/>
        </a:xfrm>
        <a:prstGeom prst="wedgeRoundRectCallout">
          <a:avLst>
            <a:gd name="adj1" fmla="val 86521"/>
            <a:gd name="adj2" fmla="val 191072"/>
            <a:gd name="adj3" fmla="val 16667"/>
          </a:avLst>
        </a:prstGeom>
        <a:solidFill>
          <a:schemeClr val="bg1"/>
        </a:solidFill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所得控除額</a:t>
          </a:r>
          <a:r>
            <a:rPr kumimoji="1" lang="ja-JP" altLang="en-US" sz="20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はこちら</a:t>
          </a:r>
        </a:p>
      </xdr:txBody>
    </xdr:sp>
    <xdr:clientData/>
  </xdr:twoCellAnchor>
  <xdr:twoCellAnchor>
    <xdr:from>
      <xdr:col>11</xdr:col>
      <xdr:colOff>1412873</xdr:colOff>
      <xdr:row>53</xdr:row>
      <xdr:rowOff>12031</xdr:rowOff>
    </xdr:from>
    <xdr:to>
      <xdr:col>12</xdr:col>
      <xdr:colOff>670861</xdr:colOff>
      <xdr:row>53</xdr:row>
      <xdr:rowOff>12212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5C20A7B2-F5A2-4393-AF21-02D9AAC29898}"/>
            </a:ext>
          </a:extLst>
        </xdr:cNvPr>
        <xdr:cNvCxnSpPr/>
      </xdr:nvCxnSpPr>
      <xdr:spPr>
        <a:xfrm flipV="1">
          <a:off x="15414623" y="14013781"/>
          <a:ext cx="686738" cy="181"/>
        </a:xfrm>
        <a:prstGeom prst="line">
          <a:avLst/>
        </a:prstGeom>
        <a:ln w="762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1391928</xdr:colOff>
      <xdr:row>51</xdr:row>
      <xdr:rowOff>291855</xdr:rowOff>
    </xdr:from>
    <xdr:to>
      <xdr:col>12</xdr:col>
      <xdr:colOff>155374</xdr:colOff>
      <xdr:row>53</xdr:row>
      <xdr:rowOff>60213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4978AA9F-290B-446A-86C8-14DB9BA70E31}"/>
            </a:ext>
          </a:extLst>
        </xdr:cNvPr>
        <xdr:cNvCxnSpPr/>
      </xdr:nvCxnSpPr>
      <xdr:spPr>
        <a:xfrm flipV="1">
          <a:off x="15361928" y="13776267"/>
          <a:ext cx="190328" cy="343593"/>
        </a:xfrm>
        <a:prstGeom prst="line">
          <a:avLst/>
        </a:prstGeom>
        <a:ln w="762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528761</xdr:colOff>
      <xdr:row>52</xdr:row>
      <xdr:rowOff>17095</xdr:rowOff>
    </xdr:from>
    <xdr:to>
      <xdr:col>12</xdr:col>
      <xdr:colOff>699004</xdr:colOff>
      <xdr:row>53</xdr:row>
      <xdr:rowOff>79506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B731E55A-A6E6-4699-AE90-C1D6D7B6E3B0}"/>
            </a:ext>
          </a:extLst>
        </xdr:cNvPr>
        <xdr:cNvCxnSpPr/>
      </xdr:nvCxnSpPr>
      <xdr:spPr>
        <a:xfrm flipH="1" flipV="1">
          <a:off x="15959261" y="13780720"/>
          <a:ext cx="170243" cy="300536"/>
        </a:xfrm>
        <a:prstGeom prst="line">
          <a:avLst/>
        </a:prstGeom>
        <a:ln w="762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1A652-A2E6-4CFD-8EDA-2BE5351528AB}">
  <sheetPr>
    <pageSetUpPr fitToPage="1"/>
  </sheetPr>
  <dimension ref="B2:AL82"/>
  <sheetViews>
    <sheetView tabSelected="1" zoomScale="70" zoomScaleNormal="70" zoomScaleSheetLayoutView="40" workbookViewId="0">
      <selection activeCell="E4" sqref="E4"/>
    </sheetView>
  </sheetViews>
  <sheetFormatPr defaultColWidth="9" defaultRowHeight="18" x14ac:dyDescent="0.55000000000000004"/>
  <cols>
    <col min="1" max="1" width="9" style="16"/>
    <col min="2" max="2" width="18.25" style="16" customWidth="1"/>
    <col min="3" max="3" width="11.58203125" style="16" bestFit="1" customWidth="1"/>
    <col min="4" max="4" width="14.08203125" style="16" bestFit="1" customWidth="1"/>
    <col min="5" max="5" width="38.25" style="16" bestFit="1" customWidth="1"/>
    <col min="6" max="6" width="14.33203125" style="16" bestFit="1" customWidth="1"/>
    <col min="7" max="7" width="7.5" style="16" customWidth="1"/>
    <col min="8" max="8" width="14.08203125" style="16" customWidth="1"/>
    <col min="9" max="13" width="18.75" style="16" customWidth="1"/>
    <col min="14" max="14" width="22.25" style="16" customWidth="1"/>
    <col min="15" max="15" width="9.5" style="10" hidden="1" customWidth="1"/>
    <col min="16" max="16" width="11" style="10" hidden="1" customWidth="1"/>
    <col min="17" max="17" width="9.33203125" style="10" hidden="1" customWidth="1"/>
    <col min="18" max="18" width="52.33203125" style="16" hidden="1" customWidth="1"/>
    <col min="19" max="19" width="32.75" style="16" hidden="1" customWidth="1"/>
    <col min="20" max="20" width="38.33203125" style="16" hidden="1" customWidth="1"/>
    <col min="21" max="22" width="9.5" style="16" hidden="1" customWidth="1"/>
    <col min="23" max="23" width="8.83203125" style="16" hidden="1" customWidth="1"/>
    <col min="24" max="24" width="24.5" style="16" hidden="1" customWidth="1"/>
    <col min="25" max="37" width="9" style="16" hidden="1" customWidth="1"/>
    <col min="38" max="16384" width="9" style="16"/>
  </cols>
  <sheetData>
    <row r="2" spans="2:33" ht="24" thickBot="1" x14ac:dyDescent="0.6">
      <c r="B2" s="101" t="s">
        <v>178</v>
      </c>
      <c r="F2" s="17"/>
      <c r="G2" s="17"/>
      <c r="H2" s="17"/>
      <c r="I2" s="17"/>
      <c r="J2" s="17"/>
      <c r="K2" s="17"/>
      <c r="L2" s="17"/>
      <c r="M2" s="17"/>
      <c r="N2" s="17"/>
      <c r="R2" s="16" t="s">
        <v>37</v>
      </c>
    </row>
    <row r="3" spans="2:33" ht="19" thickTop="1" thickBot="1" x14ac:dyDescent="0.6">
      <c r="F3" s="18" t="s">
        <v>169</v>
      </c>
      <c r="G3" s="19"/>
      <c r="H3" s="19"/>
      <c r="I3" s="19"/>
      <c r="J3" s="19"/>
      <c r="K3" s="19"/>
      <c r="L3" s="19"/>
      <c r="M3" s="19"/>
      <c r="N3" s="19"/>
    </row>
    <row r="4" spans="2:33" ht="19" thickTop="1" thickBot="1" x14ac:dyDescent="0.6">
      <c r="F4" s="119" t="s">
        <v>174</v>
      </c>
      <c r="T4" s="125"/>
      <c r="W4" s="20"/>
    </row>
    <row r="5" spans="2:33" ht="37" thickTop="1" thickBot="1" x14ac:dyDescent="0.6">
      <c r="B5" s="130" t="s">
        <v>134</v>
      </c>
      <c r="C5" s="131"/>
      <c r="D5" s="21" t="s">
        <v>149</v>
      </c>
      <c r="I5" s="22" t="s">
        <v>155</v>
      </c>
      <c r="R5" s="23" t="s">
        <v>182</v>
      </c>
      <c r="S5" s="24" t="s">
        <v>183</v>
      </c>
      <c r="T5" s="20"/>
      <c r="U5" s="20"/>
      <c r="V5" s="20"/>
      <c r="W5" s="20"/>
      <c r="X5" s="145" t="s">
        <v>106</v>
      </c>
      <c r="Y5" s="145"/>
      <c r="Z5" s="145"/>
      <c r="AA5" s="145"/>
      <c r="AB5" s="145"/>
      <c r="AC5" s="145"/>
      <c r="AD5" s="145"/>
      <c r="AE5" s="145"/>
      <c r="AF5" s="145"/>
      <c r="AG5" s="145"/>
    </row>
    <row r="6" spans="2:33" ht="19" thickTop="1" thickBot="1" x14ac:dyDescent="0.6">
      <c r="B6" s="25"/>
      <c r="C6" s="26"/>
      <c r="D6" s="26"/>
      <c r="E6" s="26"/>
      <c r="F6" s="26"/>
      <c r="G6" s="27"/>
      <c r="H6" s="28"/>
      <c r="I6" s="25"/>
      <c r="J6" s="26"/>
      <c r="K6" s="26"/>
      <c r="L6" s="26"/>
      <c r="M6" s="26"/>
      <c r="N6" s="27"/>
      <c r="R6" s="118" t="s">
        <v>181</v>
      </c>
      <c r="S6" s="30" t="s">
        <v>53</v>
      </c>
      <c r="T6" s="20"/>
      <c r="U6" s="20"/>
      <c r="V6" s="31"/>
      <c r="W6" s="20"/>
      <c r="X6" s="146" t="s">
        <v>107</v>
      </c>
      <c r="Y6" s="147" t="s">
        <v>108</v>
      </c>
      <c r="Z6" s="147"/>
      <c r="AA6" s="147"/>
      <c r="AB6" s="147"/>
      <c r="AC6" s="147"/>
      <c r="AD6" s="147"/>
      <c r="AE6" s="147"/>
      <c r="AF6" s="147"/>
      <c r="AG6" s="147"/>
    </row>
    <row r="7" spans="2:33" ht="21" thickTop="1" thickBot="1" x14ac:dyDescent="0.6">
      <c r="B7" s="32" t="s">
        <v>11</v>
      </c>
      <c r="C7" s="1"/>
      <c r="D7" s="33" t="s">
        <v>38</v>
      </c>
      <c r="E7" s="34" t="s">
        <v>12</v>
      </c>
      <c r="F7" s="3" t="str">
        <f>IF(FLOOR(O7,100)&lt;=0,"0",FLOOR(O7,100))</f>
        <v>0</v>
      </c>
      <c r="G7" s="35" t="s">
        <v>38</v>
      </c>
      <c r="H7" s="36"/>
      <c r="I7" s="37" t="s">
        <v>157</v>
      </c>
      <c r="J7" s="36"/>
      <c r="K7" s="36"/>
      <c r="L7" s="36"/>
      <c r="M7" s="36"/>
      <c r="N7" s="38"/>
      <c r="O7" s="11">
        <f>IF(C7=0,T12,IF(C7&lt;=1900000,T7,IF(C7&lt;=3600000,V8,IF(C7&lt;=6600000,V9,IF(C7&lt;=8500000,T10,IF(C7&gt;8500001,T11,IF(C7&lt;=1,T12,)))))))</f>
        <v>0</v>
      </c>
      <c r="R7" s="29" t="s">
        <v>179</v>
      </c>
      <c r="S7" s="30" t="s">
        <v>186</v>
      </c>
      <c r="T7" s="31">
        <f>C7-650000</f>
        <v>-650000</v>
      </c>
      <c r="U7" s="31"/>
      <c r="V7" s="31"/>
      <c r="W7" s="20"/>
      <c r="X7" s="146"/>
      <c r="Y7" s="148" t="s">
        <v>109</v>
      </c>
      <c r="Z7" s="148"/>
      <c r="AA7" s="148"/>
      <c r="AB7" s="148" t="s">
        <v>110</v>
      </c>
      <c r="AC7" s="148"/>
      <c r="AD7" s="148"/>
      <c r="AE7" s="148" t="s">
        <v>112</v>
      </c>
      <c r="AF7" s="148"/>
      <c r="AG7" s="148"/>
    </row>
    <row r="8" spans="2:33" ht="21" thickTop="1" thickBot="1" x14ac:dyDescent="0.6">
      <c r="B8" s="39"/>
      <c r="C8" s="28"/>
      <c r="D8" s="28"/>
      <c r="E8" s="12"/>
      <c r="F8" s="28"/>
      <c r="G8" s="40"/>
      <c r="H8" s="28"/>
      <c r="I8" s="39"/>
      <c r="J8" s="28"/>
      <c r="K8" s="28"/>
      <c r="L8" s="28"/>
      <c r="M8" s="28"/>
      <c r="N8" s="40"/>
      <c r="O8" s="12"/>
      <c r="P8" s="12"/>
      <c r="Q8" s="12"/>
      <c r="R8" s="29" t="s">
        <v>8</v>
      </c>
      <c r="S8" s="30" t="s">
        <v>187</v>
      </c>
      <c r="T8" s="31">
        <f>C7/4</f>
        <v>0</v>
      </c>
      <c r="U8" s="31">
        <f>FLOOR(T8,1000)</f>
        <v>0</v>
      </c>
      <c r="V8" s="31">
        <f>U8*2.8-80000</f>
        <v>-80000</v>
      </c>
      <c r="W8" s="20"/>
      <c r="X8" s="146"/>
      <c r="Y8" s="41" t="s">
        <v>70</v>
      </c>
      <c r="Z8" s="41" t="s">
        <v>71</v>
      </c>
      <c r="AA8" s="41" t="s">
        <v>72</v>
      </c>
      <c r="AB8" s="41" t="s">
        <v>70</v>
      </c>
      <c r="AC8" s="41" t="s">
        <v>71</v>
      </c>
      <c r="AD8" s="41" t="s">
        <v>72</v>
      </c>
      <c r="AE8" s="41" t="s">
        <v>111</v>
      </c>
      <c r="AF8" s="41" t="s">
        <v>71</v>
      </c>
      <c r="AG8" s="41" t="s">
        <v>72</v>
      </c>
    </row>
    <row r="9" spans="2:33" ht="21" thickTop="1" thickBot="1" x14ac:dyDescent="0.6">
      <c r="B9" s="127" t="s">
        <v>35</v>
      </c>
      <c r="C9" s="128"/>
      <c r="D9" s="128"/>
      <c r="E9" s="129"/>
      <c r="F9" s="2"/>
      <c r="G9" s="42" t="s">
        <v>39</v>
      </c>
      <c r="H9" s="43"/>
      <c r="I9" s="44" t="s">
        <v>158</v>
      </c>
      <c r="J9" s="43"/>
      <c r="K9" s="43"/>
      <c r="L9" s="43"/>
      <c r="M9" s="43"/>
      <c r="N9" s="42"/>
      <c r="O9" s="12"/>
      <c r="P9" s="12"/>
      <c r="Q9" s="12"/>
      <c r="R9" s="29" t="s">
        <v>9</v>
      </c>
      <c r="S9" s="30" t="s">
        <v>188</v>
      </c>
      <c r="T9" s="31">
        <f>C7/4</f>
        <v>0</v>
      </c>
      <c r="U9" s="31">
        <f>FLOOR(T9,1000)</f>
        <v>0</v>
      </c>
      <c r="V9" s="31">
        <f>U9*3.2-440000</f>
        <v>-440000</v>
      </c>
      <c r="W9" s="20"/>
      <c r="X9" s="41" t="s">
        <v>126</v>
      </c>
      <c r="Y9" s="30" t="s">
        <v>82</v>
      </c>
      <c r="Z9" s="30" t="s">
        <v>83</v>
      </c>
      <c r="AA9" s="30">
        <v>50000</v>
      </c>
      <c r="AB9" s="30" t="s">
        <v>88</v>
      </c>
      <c r="AC9" s="30" t="s">
        <v>99</v>
      </c>
      <c r="AD9" s="30">
        <v>40000</v>
      </c>
      <c r="AE9" s="30" t="s">
        <v>101</v>
      </c>
      <c r="AF9" s="30" t="s">
        <v>100</v>
      </c>
      <c r="AG9" s="30">
        <v>20000</v>
      </c>
    </row>
    <row r="10" spans="2:33" ht="21" thickTop="1" thickBot="1" x14ac:dyDescent="0.6">
      <c r="B10" s="39"/>
      <c r="C10" s="28"/>
      <c r="D10" s="28"/>
      <c r="E10" s="28"/>
      <c r="F10" s="28"/>
      <c r="G10" s="42"/>
      <c r="H10" s="43"/>
      <c r="I10" s="37" t="s">
        <v>161</v>
      </c>
      <c r="J10" s="43"/>
      <c r="K10" s="43"/>
      <c r="L10" s="43"/>
      <c r="M10" s="43"/>
      <c r="N10" s="42"/>
      <c r="O10" s="12"/>
      <c r="P10" s="12"/>
      <c r="Q10" s="12"/>
      <c r="R10" s="29" t="s">
        <v>10</v>
      </c>
      <c r="S10" s="30" t="s">
        <v>184</v>
      </c>
      <c r="T10" s="31">
        <f>C7*90%-1100000</f>
        <v>-1100000</v>
      </c>
      <c r="U10" s="31"/>
      <c r="V10" s="31"/>
      <c r="W10" s="20"/>
      <c r="X10" s="41" t="s">
        <v>125</v>
      </c>
      <c r="Y10" s="30" t="s">
        <v>127</v>
      </c>
      <c r="Z10" s="30" t="s">
        <v>83</v>
      </c>
      <c r="AA10" s="30">
        <v>30000</v>
      </c>
      <c r="AB10" s="30" t="s">
        <v>128</v>
      </c>
      <c r="AC10" s="30" t="s">
        <v>99</v>
      </c>
      <c r="AD10" s="30">
        <v>20000</v>
      </c>
      <c r="AE10" s="30" t="s">
        <v>129</v>
      </c>
      <c r="AF10" s="30" t="s">
        <v>100</v>
      </c>
      <c r="AG10" s="30">
        <v>10000</v>
      </c>
    </row>
    <row r="11" spans="2:33" ht="21" thickTop="1" thickBot="1" x14ac:dyDescent="0.6">
      <c r="B11" s="32" t="s">
        <v>14</v>
      </c>
      <c r="C11" s="1"/>
      <c r="D11" s="33" t="s">
        <v>38</v>
      </c>
      <c r="E11" s="34" t="s">
        <v>15</v>
      </c>
      <c r="F11" s="3" t="str">
        <f>IF(FLOOR(O11,100)&lt;=0,"0",FLOOR(O11,100))</f>
        <v>0</v>
      </c>
      <c r="G11" s="35" t="s">
        <v>38</v>
      </c>
      <c r="H11" s="36"/>
      <c r="I11" s="33"/>
      <c r="J11" s="36"/>
      <c r="K11" s="36"/>
      <c r="L11" s="36"/>
      <c r="M11" s="36"/>
      <c r="N11" s="38"/>
      <c r="O11" s="13">
        <f>IF(AND(F9&lt;65,C11=0),U18,IF(AND(F9&lt;65,C11&lt;=1299999),U19,IF(AND(F9&lt;65,C11&lt;=4099999),U20,IF(AND(F9&lt;65,C11&lt;=7699999),U21,IF(AND(F9&lt;65,C11&lt;=9999999),U22,IF(AND(F9&lt;65,C11&gt;=10000000),U23,IF(AND(F9&gt;=65,C11=0),U31,IF(AND(F9&gt;=65,C11&lt;=3299999),U24,IF(AND(F9&gt;=65,C11&lt;=4099999),U25,IF(AND(F9&gt;=65,C11&lt;=7699999),U26,IF(AND(F9&gt;=65,C11&lt;=9999999),U27,IF(AND(F9&gt;=65,C11&gt;=10000000),U28))))))))))))</f>
        <v>0</v>
      </c>
      <c r="P11" s="14">
        <f>FLOOR(F7+F11+F13,1000)</f>
        <v>0</v>
      </c>
      <c r="Q11" s="12"/>
      <c r="R11" s="45" t="s">
        <v>180</v>
      </c>
      <c r="S11" s="30" t="s">
        <v>185</v>
      </c>
      <c r="T11" s="31">
        <f>C7-1950000</f>
        <v>-1950000</v>
      </c>
      <c r="U11" s="31"/>
      <c r="V11" s="20"/>
      <c r="W11" s="20"/>
      <c r="X11" s="149" t="s">
        <v>130</v>
      </c>
      <c r="Y11" s="149"/>
      <c r="Z11" s="149"/>
      <c r="AA11" s="149"/>
      <c r="AB11" s="149"/>
      <c r="AC11" s="149"/>
      <c r="AD11" s="149"/>
      <c r="AE11" s="149"/>
      <c r="AF11" s="149"/>
      <c r="AG11" s="149"/>
    </row>
    <row r="12" spans="2:33" ht="21" thickTop="1" thickBot="1" x14ac:dyDescent="0.6">
      <c r="B12" s="39"/>
      <c r="C12" s="28"/>
      <c r="D12" s="28"/>
      <c r="E12" s="28"/>
      <c r="F12" s="28"/>
      <c r="G12" s="42"/>
      <c r="H12" s="43"/>
      <c r="I12" s="37" t="s">
        <v>159</v>
      </c>
      <c r="J12" s="43"/>
      <c r="K12" s="43"/>
      <c r="L12" s="43"/>
      <c r="M12" s="43"/>
      <c r="N12" s="42"/>
      <c r="O12" s="12"/>
      <c r="P12" s="12">
        <f>O47*20%</f>
        <v>0</v>
      </c>
      <c r="Q12" s="12"/>
      <c r="T12" s="125"/>
      <c r="U12" s="125"/>
      <c r="V12" s="125"/>
      <c r="W12" s="46"/>
    </row>
    <row r="13" spans="2:33" ht="21" thickTop="1" thickBot="1" x14ac:dyDescent="0.6">
      <c r="B13" s="39"/>
      <c r="C13" s="28"/>
      <c r="D13" s="28"/>
      <c r="E13" s="34" t="s">
        <v>34</v>
      </c>
      <c r="F13" s="1"/>
      <c r="G13" s="35" t="s">
        <v>38</v>
      </c>
      <c r="H13" s="36"/>
      <c r="I13" s="37" t="s">
        <v>160</v>
      </c>
      <c r="J13" s="36"/>
      <c r="K13" s="36"/>
      <c r="L13" s="36"/>
      <c r="M13" s="36"/>
      <c r="N13" s="38"/>
      <c r="O13" s="12"/>
      <c r="P13" s="12"/>
      <c r="Q13" s="12"/>
      <c r="T13" s="125"/>
      <c r="U13" s="20"/>
      <c r="V13" s="20"/>
      <c r="W13" s="46"/>
    </row>
    <row r="14" spans="2:33" ht="21" thickTop="1" thickBot="1" x14ac:dyDescent="0.6">
      <c r="B14" s="47"/>
      <c r="C14" s="48"/>
      <c r="D14" s="48"/>
      <c r="E14" s="48"/>
      <c r="F14" s="48"/>
      <c r="G14" s="49"/>
      <c r="H14" s="43"/>
      <c r="I14" s="50"/>
      <c r="J14" s="51"/>
      <c r="K14" s="51"/>
      <c r="L14" s="51"/>
      <c r="M14" s="51"/>
      <c r="N14" s="49"/>
      <c r="O14" s="12"/>
      <c r="P14" s="12"/>
      <c r="W14" s="46"/>
    </row>
    <row r="15" spans="2:33" ht="20.5" thickTop="1" x14ac:dyDescent="0.55000000000000004">
      <c r="B15" s="28"/>
      <c r="C15" s="28"/>
      <c r="D15" s="28"/>
      <c r="E15" s="28"/>
      <c r="F15" s="28"/>
      <c r="G15" s="43"/>
      <c r="H15" s="43"/>
      <c r="I15" s="43"/>
      <c r="J15" s="43"/>
      <c r="K15" s="43"/>
      <c r="L15" s="43"/>
      <c r="M15" s="43"/>
      <c r="N15" s="43"/>
      <c r="O15" s="12"/>
      <c r="P15" s="12"/>
      <c r="W15" s="46"/>
    </row>
    <row r="16" spans="2:33" ht="20.5" thickBot="1" x14ac:dyDescent="0.6">
      <c r="B16" s="28"/>
      <c r="C16" s="28"/>
      <c r="D16" s="28"/>
      <c r="E16" s="28"/>
      <c r="F16" s="28"/>
      <c r="G16" s="43"/>
      <c r="H16" s="43"/>
      <c r="I16" s="43"/>
      <c r="J16" s="43"/>
      <c r="K16" s="43"/>
      <c r="L16" s="43"/>
      <c r="M16" s="43"/>
      <c r="N16" s="43"/>
      <c r="O16" s="12"/>
      <c r="P16" s="12"/>
      <c r="W16" s="46"/>
    </row>
    <row r="17" spans="2:33" ht="39" customHeight="1" thickTop="1" thickBot="1" x14ac:dyDescent="0.6">
      <c r="B17" s="130" t="s">
        <v>135</v>
      </c>
      <c r="C17" s="131"/>
      <c r="D17" s="21" t="s">
        <v>149</v>
      </c>
      <c r="E17" s="28"/>
      <c r="F17" s="28"/>
      <c r="G17" s="43"/>
      <c r="H17" s="43"/>
      <c r="I17" s="52" t="s">
        <v>156</v>
      </c>
      <c r="J17" s="43"/>
      <c r="K17" s="43"/>
      <c r="L17" s="43"/>
      <c r="M17" s="43"/>
      <c r="N17" s="43"/>
      <c r="O17" s="12"/>
      <c r="P17" s="12"/>
      <c r="W17" s="46"/>
    </row>
    <row r="18" spans="2:33" ht="19" thickTop="1" thickBot="1" x14ac:dyDescent="0.6">
      <c r="B18" s="25"/>
      <c r="C18" s="26"/>
      <c r="D18" s="26"/>
      <c r="E18" s="26"/>
      <c r="F18" s="26"/>
      <c r="G18" s="53"/>
      <c r="H18" s="43"/>
      <c r="I18" s="54"/>
      <c r="J18" s="55"/>
      <c r="K18" s="55"/>
      <c r="L18" s="55"/>
      <c r="M18" s="55"/>
      <c r="N18" s="53"/>
      <c r="O18" s="12"/>
      <c r="P18" s="12"/>
      <c r="R18" s="56"/>
      <c r="S18" s="57" t="s">
        <v>16</v>
      </c>
      <c r="T18" s="57" t="s">
        <v>27</v>
      </c>
      <c r="U18" s="10"/>
      <c r="V18" s="10"/>
      <c r="W18" s="20"/>
      <c r="X18" s="142" t="s">
        <v>136</v>
      </c>
      <c r="Y18" s="142"/>
      <c r="Z18" s="142"/>
      <c r="AA18" s="142"/>
    </row>
    <row r="19" spans="2:33" ht="19" thickTop="1" thickBot="1" x14ac:dyDescent="0.6">
      <c r="B19" s="39"/>
      <c r="D19" s="28"/>
      <c r="E19" s="28"/>
      <c r="F19" s="28"/>
      <c r="G19" s="42"/>
      <c r="H19" s="43"/>
      <c r="I19" s="37" t="s">
        <v>164</v>
      </c>
      <c r="J19" s="43"/>
      <c r="K19" s="43"/>
      <c r="L19" s="43"/>
      <c r="M19" s="43"/>
      <c r="N19" s="42"/>
      <c r="O19" s="12"/>
      <c r="P19" s="12"/>
      <c r="R19" s="152" t="s">
        <v>29</v>
      </c>
      <c r="S19" s="41" t="s">
        <v>20</v>
      </c>
      <c r="T19" s="30" t="s">
        <v>22</v>
      </c>
      <c r="U19" s="58">
        <f>C11-600000</f>
        <v>-600000</v>
      </c>
      <c r="V19" s="81"/>
      <c r="W19" s="20"/>
      <c r="X19" s="59" t="s">
        <v>143</v>
      </c>
      <c r="Y19" s="59" t="s">
        <v>40</v>
      </c>
      <c r="Z19" s="59" t="s">
        <v>41</v>
      </c>
      <c r="AA19" s="60" t="s">
        <v>72</v>
      </c>
    </row>
    <row r="20" spans="2:33" ht="19" thickTop="1" thickBot="1" x14ac:dyDescent="0.6">
      <c r="B20" s="77" t="s">
        <v>13</v>
      </c>
      <c r="C20" s="120"/>
      <c r="D20" s="33" t="s">
        <v>38</v>
      </c>
      <c r="E20" s="34" t="s">
        <v>131</v>
      </c>
      <c r="F20" s="5"/>
      <c r="G20" s="42" t="s">
        <v>67</v>
      </c>
      <c r="H20" s="43"/>
      <c r="I20" s="37" t="s">
        <v>165</v>
      </c>
      <c r="J20" s="43"/>
      <c r="K20" s="43"/>
      <c r="L20" s="43"/>
      <c r="M20" s="43"/>
      <c r="N20" s="42"/>
      <c r="O20" s="12" t="b">
        <f>IF(AND(F20=1,F23&lt;=580000,P11&lt;=9000000),U76,IF(AND(F20=1,F23&lt;=580000,P11&lt;=9500000),U77,IF(AND(F20=1,F23&lt;=580000,P11&lt;=10000000),U78,IF(AND(F20=1,F23&lt;=580000,P11&gt;10000000),V78,IF(AND(F20=1,F23&lt;=950000,P11&lt;=9000000),AA9,IF(AND(F20=1,F23&lt;=950000,P11&lt;=9500000),AD9,IF(AND(F20=1,F23&lt;=950000,P11&lt;=10000000),AG9,IF(AND(F20=1,F23&lt;=1000000,P11&lt;=9000000),AA10,IF(AND(F20=1,F23&lt;=1000000,P11&lt;=9500000),AD10,IF(AND(F20=1,F23&lt;=1000000,P11&lt;=10000000),AG10))))))))))</f>
        <v>0</v>
      </c>
      <c r="P20" s="12"/>
      <c r="R20" s="153"/>
      <c r="S20" s="41" t="s">
        <v>17</v>
      </c>
      <c r="T20" s="30" t="s">
        <v>23</v>
      </c>
      <c r="U20" s="58">
        <f>C11*75%-275000</f>
        <v>-275000</v>
      </c>
      <c r="V20" s="81"/>
      <c r="W20" s="20"/>
      <c r="X20" s="61" t="s">
        <v>140</v>
      </c>
      <c r="Y20" s="41" t="s">
        <v>47</v>
      </c>
      <c r="Z20" s="62" t="s">
        <v>137</v>
      </c>
      <c r="AA20" s="63">
        <v>180000</v>
      </c>
    </row>
    <row r="21" spans="2:33" ht="19" thickTop="1" thickBot="1" x14ac:dyDescent="0.6">
      <c r="B21" s="39"/>
      <c r="D21" s="28"/>
      <c r="E21" s="34" t="s">
        <v>132</v>
      </c>
      <c r="F21" s="5"/>
      <c r="G21" s="42" t="s">
        <v>67</v>
      </c>
      <c r="H21" s="43"/>
      <c r="I21" s="37" t="s">
        <v>162</v>
      </c>
      <c r="J21" s="43"/>
      <c r="K21" s="43"/>
      <c r="L21" s="43"/>
      <c r="M21" s="43"/>
      <c r="N21" s="42"/>
      <c r="O21" s="12" t="b">
        <f>IF(AND(F21=1,F23&lt;=580000,P11&lt;=9000000),U79,IF(AND(F21=1,F23&lt;=580000,P11&lt;=9500000),U80,IF(AND(F21=1,F23&lt;=580000,P11&lt;=10000000),U81,IF(AND(F21=1,F23&lt;=580000,P11&gt;10000000),V81,IF(AND(F21=1,F23&lt;=950000,P11&lt;=9000000),AA9,IF(AND(F21=1,F23&lt;=950000,P11&lt;=9500000),AD9,IF(AND(F21=1,F23&lt;=950000,P11&lt;=10000000),AG9,IF(AND(F21=1,F23&lt;=1000000,P11&lt;=9000000),AA10,IF(AND(F21=1,F23&lt;=1000000,P11&lt;=9500000),AD10,IF(AND(F21=1,F23&lt;=1000000,P11&lt;=10000000),AG10))))))))))</f>
        <v>0</v>
      </c>
      <c r="P21" s="12"/>
      <c r="R21" s="153"/>
      <c r="S21" s="41" t="s">
        <v>18</v>
      </c>
      <c r="T21" s="30" t="s">
        <v>24</v>
      </c>
      <c r="U21" s="58">
        <f>C11*85%-685000</f>
        <v>-685000</v>
      </c>
      <c r="V21" s="81"/>
      <c r="W21" s="20"/>
      <c r="X21" s="61" t="s">
        <v>141</v>
      </c>
      <c r="Y21" s="41" t="s">
        <v>138</v>
      </c>
      <c r="Z21" s="62" t="s">
        <v>137</v>
      </c>
      <c r="AA21" s="63">
        <v>160000</v>
      </c>
    </row>
    <row r="22" spans="2:33" ht="19" thickTop="1" thickBot="1" x14ac:dyDescent="0.6">
      <c r="B22" s="39"/>
      <c r="D22" s="28"/>
      <c r="E22" s="34"/>
      <c r="F22" s="64"/>
      <c r="G22" s="42"/>
      <c r="H22" s="43"/>
      <c r="I22" s="37"/>
      <c r="J22" s="43"/>
      <c r="K22" s="43"/>
      <c r="L22" s="43"/>
      <c r="M22" s="43"/>
      <c r="N22" s="42"/>
      <c r="O22" s="12"/>
      <c r="P22" s="12"/>
      <c r="R22" s="153"/>
      <c r="S22" s="41" t="s">
        <v>19</v>
      </c>
      <c r="T22" s="30" t="s">
        <v>25</v>
      </c>
      <c r="U22" s="58">
        <f>C11*95%-1455000</f>
        <v>-1455000</v>
      </c>
      <c r="V22" s="81"/>
      <c r="W22" s="20"/>
      <c r="X22" s="65" t="s">
        <v>142</v>
      </c>
      <c r="Y22" s="66" t="s">
        <v>139</v>
      </c>
      <c r="Z22" s="67" t="s">
        <v>137</v>
      </c>
      <c r="AA22" s="68">
        <v>60000</v>
      </c>
      <c r="AB22" s="10">
        <v>0</v>
      </c>
    </row>
    <row r="23" spans="2:33" ht="19" thickTop="1" thickBot="1" x14ac:dyDescent="0.6">
      <c r="B23" s="32" t="s">
        <v>59</v>
      </c>
      <c r="C23" s="28"/>
      <c r="D23" s="28"/>
      <c r="E23" s="34" t="s">
        <v>68</v>
      </c>
      <c r="F23" s="5"/>
      <c r="G23" s="42" t="s">
        <v>38</v>
      </c>
      <c r="H23" s="43"/>
      <c r="I23" s="69" t="s">
        <v>176</v>
      </c>
      <c r="J23" s="43"/>
      <c r="K23" s="43"/>
      <c r="L23" s="43"/>
      <c r="M23" s="43"/>
      <c r="N23" s="42"/>
      <c r="O23" s="12"/>
      <c r="P23" s="12"/>
      <c r="R23" s="154"/>
      <c r="S23" s="70" t="s">
        <v>21</v>
      </c>
      <c r="T23" s="30" t="s">
        <v>26</v>
      </c>
      <c r="U23" s="58">
        <f>C11-1955000</f>
        <v>-1955000</v>
      </c>
      <c r="V23" s="81"/>
      <c r="W23" s="20"/>
      <c r="X23" s="150" t="s">
        <v>144</v>
      </c>
      <c r="Y23" s="150"/>
      <c r="Z23" s="150"/>
      <c r="AA23" s="150"/>
      <c r="AB23" s="71"/>
      <c r="AC23" s="71"/>
      <c r="AD23" s="71"/>
      <c r="AE23" s="71"/>
      <c r="AF23" s="71"/>
      <c r="AG23" s="71"/>
    </row>
    <row r="24" spans="2:33" ht="19" thickTop="1" thickBot="1" x14ac:dyDescent="0.6">
      <c r="B24" s="32" t="s">
        <v>57</v>
      </c>
      <c r="C24" s="9">
        <f>IF(P11&lt;=1320000,U50,IF(P11&lt;=3360000,U51,IF(P11&lt;=4890000,U52,IF(P11&lt;=6550000,U53,IF(P11&lt;=23500000,U54,IF(P11&lt;=24000000,U55,IF(P11&lt;=24500000,U56,IF(P11&lt;=25000000,U57,IF(P11&gt;25000000,U58,)))))))))</f>
        <v>520000</v>
      </c>
      <c r="D24" s="28"/>
      <c r="E24" s="34"/>
      <c r="F24" s="72"/>
      <c r="G24" s="42"/>
      <c r="H24" s="43"/>
      <c r="I24" s="69" t="s">
        <v>166</v>
      </c>
      <c r="J24" s="43"/>
      <c r="K24" s="43"/>
      <c r="L24" s="43"/>
      <c r="M24" s="43"/>
      <c r="N24" s="42"/>
      <c r="O24" s="12"/>
      <c r="P24" s="12"/>
      <c r="R24" s="146" t="s">
        <v>28</v>
      </c>
      <c r="S24" s="73" t="s">
        <v>30</v>
      </c>
      <c r="T24" s="30" t="s">
        <v>32</v>
      </c>
      <c r="U24" s="58">
        <f>C11-1100000</f>
        <v>-1100000</v>
      </c>
      <c r="V24" s="81"/>
      <c r="W24" s="20"/>
      <c r="X24" s="74"/>
      <c r="Y24" s="75"/>
      <c r="Z24" s="76"/>
      <c r="AA24" s="28"/>
    </row>
    <row r="25" spans="2:33" ht="19" thickTop="1" thickBot="1" x14ac:dyDescent="0.6">
      <c r="B25" s="32" t="s">
        <v>58</v>
      </c>
      <c r="C25" s="9">
        <f>O20+O21+O25+O32+O33+O34+O35+O36+O37+O38+O39+IF(F26=1,O26)+IF(F26=2,O26+P26)+IF(F26=3,O26+P26+Q26)</f>
        <v>0</v>
      </c>
      <c r="D25" s="28"/>
      <c r="E25" s="34" t="s">
        <v>60</v>
      </c>
      <c r="F25" s="5"/>
      <c r="G25" s="42" t="s">
        <v>67</v>
      </c>
      <c r="H25" s="43"/>
      <c r="I25" s="37" t="s">
        <v>163</v>
      </c>
      <c r="J25" s="43"/>
      <c r="K25" s="43"/>
      <c r="L25" s="43"/>
      <c r="M25" s="43"/>
      <c r="N25" s="42"/>
      <c r="O25" s="12" t="b">
        <f>IF(F25=1,U62,IF(F25=2,U62*2,IF(F25=3,U62*3,IF(F25=4,U62*4,IF(F25=5,U62*5)))))</f>
        <v>0</v>
      </c>
      <c r="P25" s="12"/>
      <c r="R25" s="146"/>
      <c r="S25" s="73" t="s">
        <v>31</v>
      </c>
      <c r="T25" s="30" t="s">
        <v>23</v>
      </c>
      <c r="U25" s="58">
        <f>C11*75%-275000</f>
        <v>-275000</v>
      </c>
      <c r="V25" s="81"/>
      <c r="W25" s="20"/>
      <c r="X25" s="74"/>
      <c r="Y25" s="75"/>
      <c r="Z25" s="76"/>
      <c r="AA25" s="28"/>
    </row>
    <row r="26" spans="2:33" ht="19" thickTop="1" thickBot="1" x14ac:dyDescent="0.6">
      <c r="B26" s="32" t="s">
        <v>133</v>
      </c>
      <c r="C26" s="9">
        <f>C24+C25</f>
        <v>520000</v>
      </c>
      <c r="D26" s="28"/>
      <c r="E26" s="34" t="s">
        <v>61</v>
      </c>
      <c r="F26" s="5"/>
      <c r="G26" s="42" t="s">
        <v>67</v>
      </c>
      <c r="H26" s="43"/>
      <c r="I26" s="69" t="s">
        <v>168</v>
      </c>
      <c r="J26" s="43"/>
      <c r="K26" s="43"/>
      <c r="L26" s="43"/>
      <c r="M26" s="43"/>
      <c r="N26" s="42"/>
      <c r="O26" s="12" t="b">
        <f>IF(AND(F26=1,F28&lt;=580000),U63,IF(AND(F26=1,F28&lt;=850000),AA20,IF(AND(F26=1,F28&lt;=900000),AA21,IF(AND(F26=1,F28&lt;=950000),AA22,IF(AND(F26=1,F28&gt;950000),AB22,IF(AND(F26=2,F28&lt;=580000),U63,IF(AND(F26=2,F28&lt;=850000),AA20,IF(AND(F26=2,F28&lt;=900000),AA21,IF(AND(F26=2,F28&lt;=950000),AA22,IF(AND(F26=2,F28&gt;950000),AB22,IF(AND(F26=3,F28&lt;=580000),U63,IF(AND(F26=3,F28&lt;=850000),AA20,IF(AND(F26=3,F28&lt;=900000),AA21,IF(AND(F26=3,F28&lt;=950000),AA22,IF(AND(F26=3,F28&gt;950000),AB22)))))))))))))))</f>
        <v>0</v>
      </c>
      <c r="P26" s="12" t="b">
        <f>IF(AND(F26=1,F29&lt;=580000),U63,IF(AND(F26=1,F29&lt;=850000),AA20,IF(AND(F26=1,F29&lt;=900000),AA21,IF(AND(F26=1,F29&lt;=950000),AA22,IF(AND(F26=1,F29&gt;950000),AB22,IF(AND(F26=2,F29&lt;=580000),U63,IF(AND(F26=2,F29&lt;=850000),AA20,IF(AND(F26=2,F29&lt;=900000),AA21,IF(AND(F26=2,F29&lt;=950000),AA22,IF(AND(F26=2,F29&gt;950000),AB22,IF(AND(F26=3,F29&lt;=580000),U63,IF(AND(F26=3,F29&lt;=850000),AA20,IF(AND(F26=3,F29&lt;=900000),AA21,IF(AND(F26=3,F29&lt;=950000),AA22,IF(AND(F26=3,F29&gt;950000),AB22)))))))))))))))</f>
        <v>0</v>
      </c>
      <c r="Q26" s="12" t="b">
        <f>IF(AND(F26=1,F30&lt;=580000),U63,IF(AND(F26=1,F30&lt;=850000),AA20,IF(AND(F26=1,F30&lt;=900000),AA21,IF(AND(F26=1,F30&lt;=950000),AA22,IF(AND(F26=1,F30&gt;950000),AB22,IF(AND(F26=2,F30&lt;=580000),U63,IF(AND(F26=2,F30&lt;=850000),AA20,IF(AND(F26=2,F30&lt;=900000),AA21,IF(AND(F26=2,F30&lt;=950000),AA22,IF(AND(F26=2,F30&gt;950000),AB22,IF(AND(F26=3,F30&lt;=580000),U63,IF(AND(F26=3,F30&lt;=850000),AA20,IF(AND(F26=3,F30&lt;=900000),AA21,IF(AND(F26=3,F30&lt;=950000),AA22,IF(AND(F26=3,F30&gt;950000),AB22)))))))))))))))</f>
        <v>0</v>
      </c>
      <c r="R26" s="146"/>
      <c r="S26" s="41" t="s">
        <v>18</v>
      </c>
      <c r="T26" s="30" t="s">
        <v>24</v>
      </c>
      <c r="U26" s="58">
        <f>C11*85%-685000</f>
        <v>-685000</v>
      </c>
      <c r="V26" s="81"/>
      <c r="W26" s="20"/>
      <c r="X26" s="74"/>
      <c r="Y26" s="75"/>
      <c r="Z26" s="76"/>
      <c r="AA26" s="28"/>
    </row>
    <row r="27" spans="2:33" ht="19" thickTop="1" thickBot="1" x14ac:dyDescent="0.6">
      <c r="B27" s="39"/>
      <c r="C27" s="4"/>
      <c r="D27" s="28"/>
      <c r="E27" s="28"/>
      <c r="F27" s="72"/>
      <c r="G27" s="42"/>
      <c r="H27" s="43"/>
      <c r="I27" s="37" t="s">
        <v>173</v>
      </c>
      <c r="J27" s="43"/>
      <c r="K27" s="43"/>
      <c r="L27" s="43"/>
      <c r="M27" s="43"/>
      <c r="N27" s="42"/>
      <c r="O27" s="12"/>
      <c r="P27" s="12"/>
      <c r="R27" s="146"/>
      <c r="S27" s="41" t="s">
        <v>19</v>
      </c>
      <c r="T27" s="30" t="s">
        <v>25</v>
      </c>
      <c r="U27" s="58">
        <f>C11*95%-1455000</f>
        <v>-1455000</v>
      </c>
      <c r="V27" s="81"/>
      <c r="W27" s="20"/>
      <c r="X27" s="74"/>
      <c r="Y27" s="75"/>
      <c r="Z27" s="76"/>
      <c r="AA27" s="28"/>
    </row>
    <row r="28" spans="2:33" ht="19" thickTop="1" thickBot="1" x14ac:dyDescent="0.6">
      <c r="B28" s="39"/>
      <c r="E28" s="34" t="s">
        <v>146</v>
      </c>
      <c r="F28" s="5"/>
      <c r="G28" s="42" t="s">
        <v>38</v>
      </c>
      <c r="H28" s="43"/>
      <c r="I28" s="39"/>
      <c r="J28" s="43"/>
      <c r="K28" s="43"/>
      <c r="L28" s="43"/>
      <c r="M28" s="43"/>
      <c r="N28" s="42"/>
      <c r="O28" s="12"/>
      <c r="P28" s="12"/>
      <c r="R28" s="146"/>
      <c r="S28" s="70" t="s">
        <v>21</v>
      </c>
      <c r="T28" s="30" t="s">
        <v>26</v>
      </c>
      <c r="U28" s="58">
        <f>C11-1955000</f>
        <v>-1955000</v>
      </c>
      <c r="V28" s="81"/>
      <c r="W28" s="20"/>
      <c r="X28" s="74"/>
      <c r="Y28" s="75"/>
      <c r="Z28" s="76"/>
      <c r="AA28" s="28"/>
    </row>
    <row r="29" spans="2:33" ht="19" thickTop="1" thickBot="1" x14ac:dyDescent="0.6">
      <c r="B29" s="39"/>
      <c r="C29" s="28"/>
      <c r="D29" s="28"/>
      <c r="E29" s="34" t="s">
        <v>147</v>
      </c>
      <c r="F29" s="5"/>
      <c r="G29" s="42" t="s">
        <v>38</v>
      </c>
      <c r="H29" s="43"/>
      <c r="I29" s="69" t="s">
        <v>192</v>
      </c>
      <c r="J29" s="43"/>
      <c r="K29" s="43"/>
      <c r="L29" s="43"/>
      <c r="M29" s="43"/>
      <c r="N29" s="42"/>
      <c r="O29" s="12"/>
      <c r="P29" s="12"/>
      <c r="R29" s="78" t="s">
        <v>33</v>
      </c>
      <c r="S29" s="79"/>
      <c r="T29" s="80"/>
      <c r="U29" s="81"/>
      <c r="V29" s="81"/>
      <c r="W29" s="20"/>
      <c r="X29" s="74"/>
      <c r="Y29" s="75"/>
      <c r="Z29" s="76"/>
      <c r="AA29" s="28"/>
    </row>
    <row r="30" spans="2:33" ht="19" thickTop="1" thickBot="1" x14ac:dyDescent="0.6">
      <c r="B30" s="39"/>
      <c r="C30" s="28"/>
      <c r="D30" s="28"/>
      <c r="E30" s="34" t="s">
        <v>148</v>
      </c>
      <c r="F30" s="5"/>
      <c r="G30" s="42" t="s">
        <v>38</v>
      </c>
      <c r="H30" s="43"/>
      <c r="I30" s="69" t="s">
        <v>191</v>
      </c>
      <c r="J30" s="43"/>
      <c r="K30" s="43"/>
      <c r="L30" s="43"/>
      <c r="M30" s="43"/>
      <c r="N30" s="42"/>
      <c r="O30" s="12"/>
      <c r="P30" s="12"/>
      <c r="R30" s="75"/>
      <c r="S30" s="82"/>
      <c r="T30" s="83"/>
      <c r="U30" s="81"/>
      <c r="V30" s="81"/>
      <c r="W30" s="20"/>
      <c r="X30" s="74"/>
      <c r="Y30" s="75"/>
      <c r="Z30" s="76"/>
      <c r="AA30" s="28"/>
    </row>
    <row r="31" spans="2:33" ht="19" thickTop="1" thickBot="1" x14ac:dyDescent="0.6">
      <c r="B31" s="39"/>
      <c r="E31" s="28"/>
      <c r="F31" s="72"/>
      <c r="G31" s="42"/>
      <c r="H31" s="43"/>
      <c r="I31" s="69" t="s">
        <v>167</v>
      </c>
      <c r="J31" s="43"/>
      <c r="K31" s="43"/>
      <c r="L31" s="43"/>
      <c r="M31" s="43"/>
      <c r="N31" s="42"/>
      <c r="O31" s="12"/>
      <c r="P31" s="12"/>
      <c r="S31" s="84"/>
      <c r="W31" s="20"/>
    </row>
    <row r="32" spans="2:33" ht="21" thickTop="1" thickBot="1" x14ac:dyDescent="0.6">
      <c r="B32" s="39"/>
      <c r="E32" s="34" t="s">
        <v>62</v>
      </c>
      <c r="F32" s="5"/>
      <c r="G32" s="42" t="s">
        <v>67</v>
      </c>
      <c r="H32" s="43"/>
      <c r="I32" s="69"/>
      <c r="J32" s="43"/>
      <c r="K32" s="43"/>
      <c r="L32" s="43"/>
      <c r="M32" s="43"/>
      <c r="N32" s="42"/>
      <c r="O32" s="12" t="b">
        <f>IF(F32=1,U64,IF(F32=2,U64*2,IF(F32=3,U64*3,IF(F32=4,U64*4,IF(F32=5,U64*5)))))</f>
        <v>0</v>
      </c>
      <c r="P32" s="12"/>
      <c r="Q32" s="12"/>
      <c r="T32" s="20"/>
      <c r="U32" s="20"/>
      <c r="V32" s="20"/>
      <c r="W32" s="46"/>
    </row>
    <row r="33" spans="2:38" ht="21" thickTop="1" thickBot="1" x14ac:dyDescent="0.6">
      <c r="B33" s="39"/>
      <c r="E33" s="34" t="s">
        <v>63</v>
      </c>
      <c r="F33" s="5"/>
      <c r="G33" s="42" t="s">
        <v>67</v>
      </c>
      <c r="H33" s="43"/>
      <c r="I33" s="69" t="s">
        <v>170</v>
      </c>
      <c r="J33" s="43"/>
      <c r="K33" s="43"/>
      <c r="L33" s="43"/>
      <c r="M33" s="43"/>
      <c r="N33" s="42"/>
      <c r="O33" s="12" t="b">
        <f>IF(F33=1,U65,IF(F33=2,U65*2,IF(F33=3,U65*3,IF(F33=4,U65*4,IF(F33=5,U65*5)))))</f>
        <v>0</v>
      </c>
      <c r="P33" s="12"/>
      <c r="Q33" s="12"/>
      <c r="T33" s="20"/>
      <c r="U33" s="20"/>
      <c r="V33" s="20"/>
      <c r="W33" s="46"/>
    </row>
    <row r="34" spans="2:38" ht="21" thickTop="1" thickBot="1" x14ac:dyDescent="0.6">
      <c r="B34" s="39"/>
      <c r="E34" s="34" t="s">
        <v>81</v>
      </c>
      <c r="F34" s="5"/>
      <c r="G34" s="42" t="s">
        <v>67</v>
      </c>
      <c r="H34" s="43"/>
      <c r="I34" s="69" t="s">
        <v>171</v>
      </c>
      <c r="J34" s="43"/>
      <c r="K34" s="43"/>
      <c r="L34" s="43"/>
      <c r="M34" s="43"/>
      <c r="N34" s="42"/>
      <c r="O34" s="12" t="b">
        <f>IF(F34=1,U66,IF(F34=2,U66*2,IF(F34=3,U66*3,IF(F34=4,U66*4,IF(F34=5,U66*5)))))</f>
        <v>0</v>
      </c>
      <c r="P34" s="12"/>
      <c r="Q34" s="12"/>
      <c r="R34" s="85" t="s">
        <v>153</v>
      </c>
      <c r="S34" s="85" t="s">
        <v>154</v>
      </c>
      <c r="T34" s="86" t="s">
        <v>0</v>
      </c>
      <c r="U34" s="20"/>
      <c r="V34" s="20"/>
      <c r="W34" s="46"/>
    </row>
    <row r="35" spans="2:38" ht="21" thickTop="1" thickBot="1" x14ac:dyDescent="0.6">
      <c r="B35" s="39"/>
      <c r="C35" s="28"/>
      <c r="D35" s="28"/>
      <c r="E35" s="34" t="s">
        <v>89</v>
      </c>
      <c r="F35" s="6"/>
      <c r="G35" s="42" t="s">
        <v>67</v>
      </c>
      <c r="H35" s="43"/>
      <c r="I35" s="69" t="s">
        <v>172</v>
      </c>
      <c r="J35" s="43"/>
      <c r="K35" s="43"/>
      <c r="L35" s="43"/>
      <c r="M35" s="43"/>
      <c r="N35" s="42"/>
      <c r="O35" s="12" t="b">
        <f>IF(F35=1,U67,IF(F35=2,U67*2,IF(F35=3,U67*3,IF(F35=4,U67*4,IF(F35=5,U67*5)))))</f>
        <v>0</v>
      </c>
      <c r="P35" s="12"/>
      <c r="Q35" s="12"/>
      <c r="R35" s="29" t="s">
        <v>7</v>
      </c>
      <c r="S35" s="87">
        <v>0.05</v>
      </c>
      <c r="T35" s="88">
        <v>0.84894999999999998</v>
      </c>
      <c r="U35" s="20"/>
      <c r="V35" s="20"/>
      <c r="W35" s="46"/>
    </row>
    <row r="36" spans="2:38" ht="21" thickTop="1" thickBot="1" x14ac:dyDescent="0.6">
      <c r="B36" s="39"/>
      <c r="C36" s="28"/>
      <c r="D36" s="28"/>
      <c r="E36" s="34" t="s">
        <v>64</v>
      </c>
      <c r="F36" s="1"/>
      <c r="G36" s="42" t="s">
        <v>67</v>
      </c>
      <c r="H36" s="43"/>
      <c r="I36" s="69"/>
      <c r="J36" s="43"/>
      <c r="K36" s="43"/>
      <c r="L36" s="43"/>
      <c r="M36" s="43"/>
      <c r="N36" s="42"/>
      <c r="O36" s="12" t="b">
        <f>IF(F36=1,U68,IF(F36=2,U68*2,IF(F36=3,U68*3,IF(F36=4,U68*4,IF(F36=5,U68*5)))))</f>
        <v>0</v>
      </c>
      <c r="P36" s="12"/>
      <c r="Q36" s="12"/>
      <c r="R36" s="29" t="s">
        <v>1</v>
      </c>
      <c r="S36" s="87">
        <v>0.1</v>
      </c>
      <c r="T36" s="88">
        <v>0.79790000000000005</v>
      </c>
      <c r="U36" s="20"/>
      <c r="V36" s="20"/>
      <c r="W36" s="46"/>
    </row>
    <row r="37" spans="2:38" ht="21" thickTop="1" thickBot="1" x14ac:dyDescent="0.6">
      <c r="B37" s="39"/>
      <c r="C37" s="28"/>
      <c r="D37" s="28"/>
      <c r="E37" s="34" t="s">
        <v>65</v>
      </c>
      <c r="F37" s="7"/>
      <c r="G37" s="42"/>
      <c r="H37" s="43"/>
      <c r="I37" s="122" t="s">
        <v>175</v>
      </c>
      <c r="J37" s="43"/>
      <c r="K37" s="43"/>
      <c r="L37" s="43"/>
      <c r="M37" s="43"/>
      <c r="N37" s="42"/>
      <c r="O37" s="15" t="b">
        <f>IF(AND(F37="〇",P11&lt;=5000000),U69)</f>
        <v>0</v>
      </c>
      <c r="P37" s="13">
        <f>IF(F62&lt;=1950000,P12/T35,IF(F62&lt;=3300000,P12/T36,IF(F62&lt;=6950000,P12/T37,IF(F62&lt;=9000000,P12/T38,IF(F62&lt;=18000000,P12/T39,IF(F62&lt;=40000000,P12/T40,IF(F62&gt;40000000,P12/T41)))))))</f>
        <v>0</v>
      </c>
      <c r="Q37" s="12"/>
      <c r="R37" s="29" t="s">
        <v>2</v>
      </c>
      <c r="S37" s="87">
        <v>0.2</v>
      </c>
      <c r="T37" s="88">
        <v>0.69579999999999997</v>
      </c>
      <c r="U37" s="20"/>
      <c r="V37" s="20"/>
      <c r="W37" s="89"/>
    </row>
    <row r="38" spans="2:38" ht="21" thickTop="1" thickBot="1" x14ac:dyDescent="0.6">
      <c r="B38" s="39"/>
      <c r="C38" s="28"/>
      <c r="D38" s="28"/>
      <c r="E38" s="34" t="s">
        <v>66</v>
      </c>
      <c r="F38" s="8"/>
      <c r="G38" s="40"/>
      <c r="H38" s="28"/>
      <c r="I38" s="121" t="s">
        <v>177</v>
      </c>
      <c r="J38" s="28"/>
      <c r="K38" s="28"/>
      <c r="L38" s="28"/>
      <c r="M38" s="28"/>
      <c r="N38" s="40"/>
      <c r="O38" s="12" t="b">
        <f>IF(AND(F38="〇",P11&lt;=5000000),U70)</f>
        <v>0</v>
      </c>
      <c r="P38" s="12"/>
      <c r="Q38" s="12"/>
      <c r="R38" s="29" t="s">
        <v>3</v>
      </c>
      <c r="S38" s="87">
        <v>0.23</v>
      </c>
      <c r="T38" s="88">
        <v>0.66517000000000004</v>
      </c>
      <c r="U38" s="20"/>
      <c r="V38" s="20"/>
      <c r="W38" s="20"/>
    </row>
    <row r="39" spans="2:38" ht="21" thickTop="1" thickBot="1" x14ac:dyDescent="0.6">
      <c r="B39" s="39"/>
      <c r="C39" s="28"/>
      <c r="D39" s="28"/>
      <c r="E39" s="34" t="s">
        <v>145</v>
      </c>
      <c r="F39" s="8"/>
      <c r="G39" s="40"/>
      <c r="H39" s="28"/>
      <c r="I39" s="37"/>
      <c r="J39" s="28"/>
      <c r="K39" s="28"/>
      <c r="L39" s="28"/>
      <c r="M39" s="28"/>
      <c r="N39" s="40"/>
      <c r="O39" s="12" t="b">
        <f>IF(AND(F39="〇",P12&lt;=750000),U71)</f>
        <v>0</v>
      </c>
      <c r="P39" s="12"/>
      <c r="Q39" s="12"/>
      <c r="R39" s="29" t="s">
        <v>4</v>
      </c>
      <c r="S39" s="87">
        <v>0.33</v>
      </c>
      <c r="T39" s="88">
        <v>0.56306999999999996</v>
      </c>
      <c r="U39" s="20"/>
      <c r="V39" s="20"/>
      <c r="W39" s="20"/>
    </row>
    <row r="40" spans="2:38" ht="21" thickTop="1" thickBot="1" x14ac:dyDescent="0.6">
      <c r="B40" s="47"/>
      <c r="C40" s="48"/>
      <c r="D40" s="48"/>
      <c r="E40" s="48"/>
      <c r="F40" s="90"/>
      <c r="G40" s="91"/>
      <c r="H40" s="28"/>
      <c r="I40" s="92"/>
      <c r="J40" s="48"/>
      <c r="K40" s="48"/>
      <c r="L40" s="48"/>
      <c r="M40" s="48"/>
      <c r="N40" s="91"/>
      <c r="O40" s="12"/>
      <c r="P40" s="12"/>
      <c r="Q40" s="12"/>
      <c r="R40" s="29" t="s">
        <v>5</v>
      </c>
      <c r="S40" s="87">
        <v>0.4</v>
      </c>
      <c r="T40" s="88">
        <v>0.49159999999999998</v>
      </c>
      <c r="U40" s="20"/>
      <c r="V40" s="20"/>
      <c r="W40" s="20"/>
    </row>
    <row r="41" spans="2:38" ht="21" thickTop="1" thickBot="1" x14ac:dyDescent="0.6">
      <c r="F41" s="93"/>
      <c r="O41" s="12"/>
      <c r="P41" s="12"/>
      <c r="Q41" s="12"/>
      <c r="R41" s="45" t="s">
        <v>6</v>
      </c>
      <c r="S41" s="87">
        <v>0.45</v>
      </c>
      <c r="T41" s="88">
        <v>0.44055</v>
      </c>
      <c r="U41" s="20"/>
      <c r="V41" s="20"/>
      <c r="W41" s="20"/>
    </row>
    <row r="42" spans="2:38" ht="18.5" thickTop="1" x14ac:dyDescent="0.55000000000000004">
      <c r="F42" s="93"/>
      <c r="O42" s="12"/>
      <c r="P42" s="12"/>
      <c r="Q42" s="12"/>
    </row>
    <row r="43" spans="2:38" x14ac:dyDescent="0.55000000000000004">
      <c r="H43" s="36"/>
      <c r="I43" s="104"/>
      <c r="N43" s="104"/>
      <c r="O43" s="126">
        <f>P11-C20</f>
        <v>0</v>
      </c>
      <c r="P43" s="107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</row>
    <row r="44" spans="2:38" x14ac:dyDescent="0.55000000000000004">
      <c r="H44" s="36"/>
      <c r="I44" s="104"/>
      <c r="N44" s="104"/>
      <c r="O44" s="126"/>
      <c r="P44" s="107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08"/>
      <c r="AL44" s="108"/>
    </row>
    <row r="45" spans="2:38" x14ac:dyDescent="0.55000000000000004">
      <c r="H45" s="36"/>
      <c r="I45" s="104"/>
      <c r="N45" s="104"/>
      <c r="O45" s="126"/>
      <c r="P45" s="107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</row>
    <row r="46" spans="2:38" x14ac:dyDescent="0.55000000000000004">
      <c r="C46" s="28"/>
      <c r="D46" s="28"/>
      <c r="H46" s="28"/>
      <c r="I46" s="107"/>
      <c r="N46" s="107"/>
      <c r="O46" s="12"/>
      <c r="P46" s="107"/>
      <c r="Q46" s="108"/>
      <c r="R46" s="108"/>
      <c r="S46" s="108"/>
      <c r="T46" s="108"/>
      <c r="U46" s="110"/>
      <c r="V46" s="110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8"/>
      <c r="AH46" s="108"/>
      <c r="AI46" s="108"/>
      <c r="AJ46" s="108"/>
      <c r="AK46" s="108"/>
      <c r="AL46" s="108"/>
    </row>
    <row r="47" spans="2:38" ht="18.5" thickBot="1" x14ac:dyDescent="0.6">
      <c r="C47" s="28"/>
      <c r="D47" s="28"/>
      <c r="H47" s="36"/>
      <c r="I47" s="104"/>
      <c r="N47" s="104"/>
      <c r="O47" s="13">
        <f>O43*10%</f>
        <v>0</v>
      </c>
      <c r="P47" s="107"/>
      <c r="Q47" s="108"/>
      <c r="R47" s="108"/>
      <c r="S47" s="108"/>
      <c r="T47" s="108"/>
      <c r="U47" s="110"/>
      <c r="V47" s="110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8"/>
      <c r="AI47" s="108"/>
      <c r="AJ47" s="108"/>
      <c r="AK47" s="108"/>
      <c r="AL47" s="108"/>
    </row>
    <row r="48" spans="2:38" ht="20" thickTop="1" thickBot="1" x14ac:dyDescent="0.6">
      <c r="C48" s="95" t="s">
        <v>105</v>
      </c>
      <c r="D48" s="28"/>
      <c r="E48" s="28"/>
      <c r="F48" s="93"/>
      <c r="G48" s="28"/>
      <c r="H48" s="28"/>
      <c r="I48" s="107"/>
      <c r="J48" s="107"/>
      <c r="K48" s="107"/>
      <c r="L48" s="107"/>
      <c r="M48" s="107"/>
      <c r="N48" s="107"/>
      <c r="O48" s="12"/>
      <c r="P48" s="107"/>
      <c r="Q48" s="108"/>
      <c r="R48" s="151" t="s">
        <v>54</v>
      </c>
      <c r="S48" s="151"/>
      <c r="T48" s="151"/>
      <c r="U48" s="151"/>
      <c r="V48" s="124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</row>
    <row r="49" spans="2:38" ht="19" thickTop="1" thickBot="1" x14ac:dyDescent="0.6">
      <c r="D49" s="28"/>
      <c r="F49" s="93"/>
      <c r="I49" s="108"/>
      <c r="J49" s="108"/>
      <c r="K49" s="108"/>
      <c r="L49" s="108"/>
      <c r="M49" s="108"/>
      <c r="N49" s="108"/>
      <c r="O49" s="14">
        <f>P37+2000</f>
        <v>2000</v>
      </c>
      <c r="P49" s="107"/>
      <c r="Q49" s="108"/>
      <c r="R49" s="112"/>
      <c r="S49" s="112" t="s">
        <v>40</v>
      </c>
      <c r="T49" s="112" t="s">
        <v>41</v>
      </c>
      <c r="U49" s="112" t="s">
        <v>56</v>
      </c>
      <c r="V49" s="124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  <c r="AH49" s="108"/>
      <c r="AI49" s="108"/>
      <c r="AJ49" s="108"/>
      <c r="AK49" s="108"/>
      <c r="AL49" s="108"/>
    </row>
    <row r="50" spans="2:38" ht="26.5" thickTop="1" thickBot="1" x14ac:dyDescent="0.6">
      <c r="B50" s="100"/>
      <c r="C50" s="132">
        <f>FLOOR(O49,1000)</f>
        <v>2000</v>
      </c>
      <c r="D50" s="133"/>
      <c r="E50" s="133"/>
      <c r="F50" s="134"/>
      <c r="G50" s="141" t="s">
        <v>38</v>
      </c>
      <c r="H50" s="96"/>
      <c r="I50" s="107"/>
      <c r="J50" s="107"/>
      <c r="K50" s="107"/>
      <c r="L50" s="107"/>
      <c r="M50" s="107"/>
      <c r="N50" s="107"/>
      <c r="O50" s="12"/>
      <c r="P50" s="107"/>
      <c r="Q50" s="108"/>
      <c r="R50" s="113" t="s">
        <v>124</v>
      </c>
      <c r="S50" s="114" t="s">
        <v>42</v>
      </c>
      <c r="T50" s="115" t="s">
        <v>44</v>
      </c>
      <c r="U50" s="116">
        <v>520000</v>
      </c>
      <c r="V50" s="107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  <c r="AL50" s="108"/>
    </row>
    <row r="51" spans="2:38" ht="26.5" thickTop="1" thickBot="1" x14ac:dyDescent="0.6">
      <c r="B51" s="100"/>
      <c r="C51" s="135"/>
      <c r="D51" s="136"/>
      <c r="E51" s="136"/>
      <c r="F51" s="137"/>
      <c r="G51" s="141"/>
      <c r="H51" s="96"/>
      <c r="I51" s="107"/>
      <c r="J51" s="107"/>
      <c r="K51" s="107"/>
      <c r="L51" s="107"/>
      <c r="M51" s="107"/>
      <c r="N51" s="107"/>
      <c r="O51" s="12"/>
      <c r="P51" s="107"/>
      <c r="Q51" s="108"/>
      <c r="R51" s="117" t="s">
        <v>123</v>
      </c>
      <c r="S51" s="114" t="s">
        <v>45</v>
      </c>
      <c r="T51" s="115" t="s">
        <v>44</v>
      </c>
      <c r="U51" s="116">
        <v>450000</v>
      </c>
      <c r="V51" s="107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08"/>
      <c r="AL51" s="108"/>
    </row>
    <row r="52" spans="2:38" ht="26.5" thickTop="1" thickBot="1" x14ac:dyDescent="0.6">
      <c r="B52" s="100"/>
      <c r="C52" s="135"/>
      <c r="D52" s="136"/>
      <c r="E52" s="136"/>
      <c r="F52" s="137"/>
      <c r="G52" s="141"/>
      <c r="H52" s="96"/>
      <c r="I52" s="28"/>
      <c r="J52" s="28"/>
      <c r="K52" s="28"/>
      <c r="L52" s="28"/>
      <c r="M52" s="28"/>
      <c r="N52" s="28"/>
      <c r="O52" s="12"/>
      <c r="P52" s="12"/>
      <c r="R52" s="41" t="s">
        <v>122</v>
      </c>
      <c r="S52" s="94" t="s">
        <v>46</v>
      </c>
      <c r="T52" s="30" t="s">
        <v>44</v>
      </c>
      <c r="U52" s="63">
        <v>250000</v>
      </c>
      <c r="V52" s="28"/>
    </row>
    <row r="53" spans="2:38" ht="19" thickTop="1" thickBot="1" x14ac:dyDescent="0.6">
      <c r="C53" s="138"/>
      <c r="D53" s="139"/>
      <c r="E53" s="139"/>
      <c r="F53" s="140"/>
      <c r="G53" s="141"/>
      <c r="I53" s="28"/>
      <c r="J53" s="28"/>
      <c r="K53" s="28"/>
      <c r="L53" s="28"/>
      <c r="M53" s="28"/>
      <c r="N53" s="28"/>
      <c r="O53" s="12"/>
      <c r="P53" s="12"/>
      <c r="R53" s="41" t="s">
        <v>121</v>
      </c>
      <c r="S53" s="94" t="s">
        <v>47</v>
      </c>
      <c r="T53" s="30" t="s">
        <v>44</v>
      </c>
      <c r="U53" s="63">
        <v>200000</v>
      </c>
      <c r="V53" s="28"/>
    </row>
    <row r="54" spans="2:38" ht="19" thickTop="1" thickBot="1" x14ac:dyDescent="0.6">
      <c r="I54" s="28"/>
      <c r="J54" s="28"/>
      <c r="K54" s="28"/>
      <c r="L54" s="28"/>
      <c r="M54" s="28"/>
      <c r="N54" s="28"/>
      <c r="O54" s="12"/>
      <c r="P54" s="12"/>
      <c r="R54" s="41" t="s">
        <v>120</v>
      </c>
      <c r="S54" s="94" t="s">
        <v>48</v>
      </c>
      <c r="T54" s="30" t="s">
        <v>44</v>
      </c>
      <c r="U54" s="63">
        <v>150000</v>
      </c>
      <c r="V54" s="28"/>
    </row>
    <row r="55" spans="2:38" ht="19" thickTop="1" thickBot="1" x14ac:dyDescent="0.6">
      <c r="D55" s="102" t="s">
        <v>189</v>
      </c>
      <c r="O55" s="12"/>
      <c r="P55" s="12"/>
      <c r="R55" s="41" t="s">
        <v>117</v>
      </c>
      <c r="S55" s="30" t="s">
        <v>43</v>
      </c>
      <c r="T55" s="30" t="s">
        <v>44</v>
      </c>
      <c r="U55" s="63">
        <v>50000</v>
      </c>
      <c r="V55" s="28"/>
    </row>
    <row r="56" spans="2:38" ht="19.5" customHeight="1" thickTop="1" thickBot="1" x14ac:dyDescent="0.6">
      <c r="D56" s="103" t="s">
        <v>190</v>
      </c>
      <c r="I56" s="96"/>
      <c r="J56" s="96"/>
      <c r="K56" s="96"/>
      <c r="L56" s="96"/>
      <c r="M56" s="96"/>
      <c r="N56" s="96"/>
      <c r="O56" s="12"/>
      <c r="P56" s="12"/>
      <c r="R56" s="73" t="s">
        <v>118</v>
      </c>
      <c r="S56" s="30" t="s">
        <v>49</v>
      </c>
      <c r="T56" s="30" t="s">
        <v>50</v>
      </c>
      <c r="U56" s="63">
        <v>30000</v>
      </c>
      <c r="V56" s="28"/>
    </row>
    <row r="57" spans="2:38" ht="18.75" customHeight="1" thickTop="1" thickBot="1" x14ac:dyDescent="0.6">
      <c r="I57" s="96"/>
      <c r="J57" s="96"/>
      <c r="K57" s="96"/>
      <c r="L57" s="96"/>
      <c r="M57" s="96"/>
      <c r="N57" s="96"/>
      <c r="O57" s="12"/>
      <c r="P57" s="12"/>
      <c r="Q57" s="12"/>
      <c r="R57" s="73" t="s">
        <v>119</v>
      </c>
      <c r="S57" s="30" t="s">
        <v>51</v>
      </c>
      <c r="T57" s="30" t="s">
        <v>52</v>
      </c>
      <c r="U57" s="63">
        <v>10000</v>
      </c>
      <c r="V57" s="28"/>
    </row>
    <row r="58" spans="2:38" ht="18.75" customHeight="1" thickTop="1" thickBot="1" x14ac:dyDescent="0.6">
      <c r="I58" s="96"/>
      <c r="J58" s="96"/>
      <c r="K58" s="96"/>
      <c r="L58" s="96"/>
      <c r="M58" s="96"/>
      <c r="N58" s="96"/>
      <c r="R58" s="97" t="s">
        <v>55</v>
      </c>
      <c r="S58" s="30" t="s">
        <v>53</v>
      </c>
      <c r="T58" s="30" t="s">
        <v>53</v>
      </c>
      <c r="U58" s="63">
        <v>0</v>
      </c>
      <c r="V58" s="28"/>
    </row>
    <row r="59" spans="2:38" ht="19" thickTop="1" thickBot="1" x14ac:dyDescent="0.6"/>
    <row r="60" spans="2:38" ht="18.5" hidden="1" thickBot="1" x14ac:dyDescent="0.6">
      <c r="E60" s="105" t="s">
        <v>150</v>
      </c>
      <c r="F60" s="106">
        <f>FLOOR(O43,1000)</f>
        <v>0</v>
      </c>
      <c r="G60" s="104" t="s">
        <v>38</v>
      </c>
      <c r="H60" s="104"/>
    </row>
    <row r="61" spans="2:38" ht="19" hidden="1" thickTop="1" thickBot="1" x14ac:dyDescent="0.6">
      <c r="B61" s="28"/>
      <c r="C61" s="28"/>
      <c r="E61" s="105"/>
      <c r="F61" s="106"/>
      <c r="G61" s="104"/>
      <c r="H61" s="104"/>
      <c r="I61" s="28"/>
      <c r="J61" s="28"/>
      <c r="K61" s="28"/>
      <c r="L61" s="28"/>
      <c r="M61" s="28"/>
      <c r="N61" s="28"/>
      <c r="R61" s="98" t="s">
        <v>69</v>
      </c>
      <c r="S61" s="98" t="s">
        <v>70</v>
      </c>
      <c r="T61" s="98" t="s">
        <v>71</v>
      </c>
      <c r="U61" s="98" t="s">
        <v>72</v>
      </c>
      <c r="V61" s="123"/>
    </row>
    <row r="62" spans="2:38" ht="19" hidden="1" thickTop="1" thickBot="1" x14ac:dyDescent="0.6">
      <c r="C62" s="4"/>
      <c r="E62" s="105" t="s">
        <v>151</v>
      </c>
      <c r="F62" s="106">
        <f>O43-C26</f>
        <v>-520000</v>
      </c>
      <c r="G62" s="104" t="s">
        <v>152</v>
      </c>
      <c r="H62" s="104"/>
      <c r="I62" s="4"/>
      <c r="J62" s="4"/>
      <c r="K62" s="4"/>
      <c r="L62" s="4"/>
      <c r="M62" s="4"/>
      <c r="N62" s="4"/>
      <c r="R62" s="41" t="s">
        <v>73</v>
      </c>
      <c r="S62" s="30" t="s">
        <v>82</v>
      </c>
      <c r="T62" s="30" t="s">
        <v>83</v>
      </c>
      <c r="U62" s="30">
        <v>50000</v>
      </c>
      <c r="V62" s="83"/>
    </row>
    <row r="63" spans="2:38" ht="19" hidden="1" thickTop="1" thickBot="1" x14ac:dyDescent="0.6">
      <c r="C63" s="28"/>
      <c r="D63" s="28"/>
      <c r="E63" s="107"/>
      <c r="F63" s="109"/>
      <c r="G63" s="107"/>
      <c r="H63" s="107"/>
      <c r="I63" s="28"/>
      <c r="J63" s="28"/>
      <c r="K63" s="28"/>
      <c r="L63" s="28"/>
      <c r="M63" s="28"/>
      <c r="N63" s="28"/>
      <c r="R63" s="41" t="s">
        <v>74</v>
      </c>
      <c r="S63" s="30" t="s">
        <v>47</v>
      </c>
      <c r="T63" s="30" t="s">
        <v>84</v>
      </c>
      <c r="U63" s="30">
        <v>180000</v>
      </c>
      <c r="V63" s="83"/>
    </row>
    <row r="64" spans="2:38" ht="19" hidden="1" thickTop="1" thickBot="1" x14ac:dyDescent="0.6">
      <c r="B64" s="28"/>
      <c r="C64" s="28"/>
      <c r="D64" s="28"/>
      <c r="E64" s="111" t="s">
        <v>36</v>
      </c>
      <c r="F64" s="106">
        <f>FLOOR(O47,1000)</f>
        <v>0</v>
      </c>
      <c r="G64" s="104" t="s">
        <v>38</v>
      </c>
      <c r="H64" s="104"/>
      <c r="I64" s="28"/>
      <c r="J64" s="28"/>
      <c r="K64" s="28"/>
      <c r="L64" s="28"/>
      <c r="M64" s="28"/>
      <c r="N64" s="28"/>
      <c r="R64" s="41" t="s">
        <v>75</v>
      </c>
      <c r="S64" s="30" t="s">
        <v>85</v>
      </c>
      <c r="T64" s="30" t="s">
        <v>82</v>
      </c>
      <c r="U64" s="30">
        <v>100000</v>
      </c>
      <c r="V64" s="83"/>
    </row>
    <row r="65" spans="2:22" ht="19" thickTop="1" thickBot="1" x14ac:dyDescent="0.6">
      <c r="B65" s="28"/>
      <c r="C65" s="28"/>
      <c r="D65" s="28"/>
      <c r="E65" s="28"/>
      <c r="F65" s="93"/>
      <c r="G65" s="28"/>
      <c r="H65" s="28"/>
      <c r="I65" s="28"/>
      <c r="J65" s="28"/>
      <c r="K65" s="28"/>
      <c r="L65" s="28"/>
      <c r="M65" s="28"/>
      <c r="N65" s="28"/>
      <c r="R65" s="41" t="s">
        <v>76</v>
      </c>
      <c r="S65" s="30" t="s">
        <v>86</v>
      </c>
      <c r="T65" s="30" t="s">
        <v>84</v>
      </c>
      <c r="U65" s="30">
        <v>130000</v>
      </c>
      <c r="V65" s="83"/>
    </row>
    <row r="66" spans="2:22" ht="19" thickTop="1" thickBot="1" x14ac:dyDescent="0.6">
      <c r="B66" s="28"/>
      <c r="C66" s="4"/>
      <c r="D66" s="28"/>
      <c r="E66" s="28"/>
      <c r="F66" s="93"/>
      <c r="G66" s="28"/>
      <c r="H66" s="28"/>
      <c r="I66" s="28"/>
      <c r="J66" s="28"/>
      <c r="K66" s="28"/>
      <c r="L66" s="28"/>
      <c r="M66" s="28"/>
      <c r="N66" s="28"/>
      <c r="R66" s="41" t="s">
        <v>77</v>
      </c>
      <c r="S66" s="30" t="s">
        <v>87</v>
      </c>
      <c r="T66" s="30" t="s">
        <v>88</v>
      </c>
      <c r="U66" s="30">
        <v>10000</v>
      </c>
      <c r="V66" s="83"/>
    </row>
    <row r="67" spans="2:22" ht="19" thickTop="1" thickBot="1" x14ac:dyDescent="0.6">
      <c r="B67" s="28"/>
      <c r="C67" s="28"/>
      <c r="D67" s="28"/>
      <c r="R67" s="41" t="s">
        <v>90</v>
      </c>
      <c r="S67" s="30" t="s">
        <v>91</v>
      </c>
      <c r="T67" s="30" t="s">
        <v>92</v>
      </c>
      <c r="U67" s="30">
        <v>220000</v>
      </c>
      <c r="V67" s="83"/>
    </row>
    <row r="68" spans="2:22" ht="19" thickTop="1" thickBot="1" x14ac:dyDescent="0.6">
      <c r="B68" s="28"/>
      <c r="C68" s="4"/>
      <c r="D68" s="28"/>
      <c r="R68" s="41" t="s">
        <v>78</v>
      </c>
      <c r="S68" s="30" t="s">
        <v>93</v>
      </c>
      <c r="T68" s="30" t="s">
        <v>94</v>
      </c>
      <c r="U68" s="30">
        <v>100000</v>
      </c>
      <c r="V68" s="83"/>
    </row>
    <row r="69" spans="2:22" ht="19" thickTop="1" thickBot="1" x14ac:dyDescent="0.6">
      <c r="B69" s="28"/>
      <c r="C69" s="28"/>
      <c r="D69" s="28"/>
      <c r="R69" s="41" t="s">
        <v>79</v>
      </c>
      <c r="S69" s="30" t="s">
        <v>87</v>
      </c>
      <c r="T69" s="30" t="s">
        <v>88</v>
      </c>
      <c r="U69" s="30">
        <v>10000</v>
      </c>
      <c r="V69" s="83"/>
    </row>
    <row r="70" spans="2:22" ht="19" thickTop="1" thickBot="1" x14ac:dyDescent="0.6">
      <c r="B70" s="28"/>
      <c r="C70" s="4"/>
      <c r="D70" s="28"/>
      <c r="R70" s="41" t="s">
        <v>80</v>
      </c>
      <c r="S70" s="30" t="s">
        <v>95</v>
      </c>
      <c r="T70" s="30" t="s">
        <v>94</v>
      </c>
      <c r="U70" s="30">
        <v>50000</v>
      </c>
      <c r="V70" s="83"/>
    </row>
    <row r="71" spans="2:22" ht="19" thickTop="1" thickBot="1" x14ac:dyDescent="0.6">
      <c r="B71" s="28"/>
      <c r="C71" s="28"/>
      <c r="D71" s="28"/>
      <c r="R71" s="41" t="s">
        <v>145</v>
      </c>
      <c r="S71" s="30" t="s">
        <v>87</v>
      </c>
      <c r="T71" s="30" t="s">
        <v>88</v>
      </c>
      <c r="U71" s="30">
        <v>10000</v>
      </c>
      <c r="V71" s="83"/>
    </row>
    <row r="72" spans="2:22" ht="18.5" thickTop="1" x14ac:dyDescent="0.55000000000000004">
      <c r="B72" s="28"/>
      <c r="C72" s="28"/>
      <c r="D72" s="28"/>
    </row>
    <row r="73" spans="2:22" ht="18.5" thickBot="1" x14ac:dyDescent="0.6">
      <c r="B73" s="28"/>
      <c r="C73" s="28"/>
      <c r="D73" s="28"/>
    </row>
    <row r="74" spans="2:22" ht="19" thickTop="1" thickBot="1" x14ac:dyDescent="0.6">
      <c r="Q74" s="144" t="s">
        <v>96</v>
      </c>
      <c r="R74" s="144"/>
      <c r="S74" s="144"/>
      <c r="T74" s="144"/>
      <c r="U74" s="144"/>
    </row>
    <row r="75" spans="2:22" ht="19" thickTop="1" thickBot="1" x14ac:dyDescent="0.6">
      <c r="Q75" s="99"/>
      <c r="R75" s="60"/>
      <c r="S75" s="60" t="s">
        <v>70</v>
      </c>
      <c r="T75" s="60" t="s">
        <v>71</v>
      </c>
      <c r="U75" s="60" t="s">
        <v>72</v>
      </c>
    </row>
    <row r="76" spans="2:22" ht="19" thickTop="1" thickBot="1" x14ac:dyDescent="0.6">
      <c r="Q76" s="143" t="s">
        <v>97</v>
      </c>
      <c r="R76" s="41" t="s">
        <v>114</v>
      </c>
      <c r="S76" s="30" t="s">
        <v>82</v>
      </c>
      <c r="T76" s="30" t="s">
        <v>83</v>
      </c>
      <c r="U76" s="63">
        <v>50000</v>
      </c>
    </row>
    <row r="77" spans="2:22" ht="19" thickTop="1" thickBot="1" x14ac:dyDescent="0.6">
      <c r="Q77" s="143"/>
      <c r="R77" s="41" t="s">
        <v>116</v>
      </c>
      <c r="S77" s="30" t="s">
        <v>88</v>
      </c>
      <c r="T77" s="30" t="s">
        <v>99</v>
      </c>
      <c r="U77" s="63">
        <v>40000</v>
      </c>
    </row>
    <row r="78" spans="2:22" ht="19" thickTop="1" thickBot="1" x14ac:dyDescent="0.6">
      <c r="Q78" s="143"/>
      <c r="R78" s="41" t="s">
        <v>113</v>
      </c>
      <c r="S78" s="30" t="s">
        <v>101</v>
      </c>
      <c r="T78" s="30" t="s">
        <v>100</v>
      </c>
      <c r="U78" s="63">
        <v>20000</v>
      </c>
      <c r="V78" s="10">
        <v>0</v>
      </c>
    </row>
    <row r="79" spans="2:22" ht="19" thickTop="1" thickBot="1" x14ac:dyDescent="0.6">
      <c r="Q79" s="143" t="s">
        <v>98</v>
      </c>
      <c r="R79" s="41" t="s">
        <v>114</v>
      </c>
      <c r="S79" s="30" t="s">
        <v>102</v>
      </c>
      <c r="T79" s="30" t="s">
        <v>82</v>
      </c>
      <c r="U79" s="63">
        <v>100000</v>
      </c>
      <c r="V79" s="10"/>
    </row>
    <row r="80" spans="2:22" ht="19" thickTop="1" thickBot="1" x14ac:dyDescent="0.6">
      <c r="Q80" s="143"/>
      <c r="R80" s="41" t="s">
        <v>115</v>
      </c>
      <c r="S80" s="30" t="s">
        <v>103</v>
      </c>
      <c r="T80" s="30" t="s">
        <v>88</v>
      </c>
      <c r="U80" s="63">
        <v>60000</v>
      </c>
      <c r="V80" s="10"/>
    </row>
    <row r="81" spans="17:22" ht="19" thickTop="1" thickBot="1" x14ac:dyDescent="0.6">
      <c r="Q81" s="143"/>
      <c r="R81" s="41" t="s">
        <v>113</v>
      </c>
      <c r="S81" s="30" t="s">
        <v>104</v>
      </c>
      <c r="T81" s="30" t="s">
        <v>101</v>
      </c>
      <c r="U81" s="63">
        <v>30000</v>
      </c>
      <c r="V81" s="10">
        <v>0</v>
      </c>
    </row>
    <row r="82" spans="17:22" ht="18.5" thickTop="1" x14ac:dyDescent="0.55000000000000004"/>
  </sheetData>
  <sheetProtection algorithmName="SHA-512" hashValue="nFejfaBEeGTaWLUYxAFYzZHBRh0bZmCG7iBHaBGZEFdPN/S0N/4bKNLZFZhSi/yunKaHsYPI4l1bBqcZzvGb5Q==" saltValue="BwAO9d67bx03GMRdGSLSbw==" spinCount="100000" sheet="1" objects="1" scenarios="1"/>
  <mergeCells count="20">
    <mergeCell ref="X18:AA18"/>
    <mergeCell ref="Q79:Q81"/>
    <mergeCell ref="Q76:Q78"/>
    <mergeCell ref="Q74:U74"/>
    <mergeCell ref="X5:AG5"/>
    <mergeCell ref="X6:X8"/>
    <mergeCell ref="Y6:AG6"/>
    <mergeCell ref="AE7:AG7"/>
    <mergeCell ref="AB7:AD7"/>
    <mergeCell ref="Y7:AA7"/>
    <mergeCell ref="X11:AG11"/>
    <mergeCell ref="X23:AA23"/>
    <mergeCell ref="R48:U48"/>
    <mergeCell ref="R19:R23"/>
    <mergeCell ref="R24:R28"/>
    <mergeCell ref="B9:E9"/>
    <mergeCell ref="B5:C5"/>
    <mergeCell ref="B17:C17"/>
    <mergeCell ref="C50:F53"/>
    <mergeCell ref="G50:G53"/>
  </mergeCells>
  <phoneticPr fontId="2"/>
  <dataValidations count="4">
    <dataValidation type="list" allowBlank="1" showInputMessage="1" showErrorMessage="1" sqref="F37:F39" xr:uid="{895DF1CD-E34F-4799-BEAD-8AF67805B739}">
      <formula1>"〇,×"</formula1>
    </dataValidation>
    <dataValidation type="list" allowBlank="1" showInputMessage="1" showErrorMessage="1" sqref="F20:F21" xr:uid="{1CDAF00F-0663-48DB-BBA0-E072FBC4B504}">
      <formula1>"0,1"</formula1>
    </dataValidation>
    <dataValidation type="list" allowBlank="1" showInputMessage="1" showErrorMessage="1" sqref="F32:F36 F25" xr:uid="{10F4EE68-4438-4C04-A47A-8CB2D04863F1}">
      <formula1>"0,1,2,3,4,5"</formula1>
    </dataValidation>
    <dataValidation type="list" allowBlank="1" showInputMessage="1" showErrorMessage="1" sqref="F26" xr:uid="{D128EF4B-6CF9-4AB3-9ECC-D07DDA798515}">
      <formula1>"0,1,2,3"</formula1>
    </dataValidation>
  </dataValidations>
  <pageMargins left="0.7" right="0.7" top="0.75" bottom="0.75" header="0.3" footer="0.3"/>
  <pageSetup paperSize="8"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寄付金上限額シミュレーション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KzuAdmin</dc:creator>
  <cp:lastModifiedBy>木津川市</cp:lastModifiedBy>
  <cp:lastPrinted>2025-10-29T07:54:20Z</cp:lastPrinted>
  <dcterms:created xsi:type="dcterms:W3CDTF">2025-10-22T05:55:09Z</dcterms:created>
  <dcterms:modified xsi:type="dcterms:W3CDTF">2025-11-05T07:45:30Z</dcterms:modified>
</cp:coreProperties>
</file>