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comments10.xml" ContentType="application/vnd.openxmlformats-officedocument.spreadsheetml.comments+xml"/>
  <Override PartName="/xl/comments11.xml" ContentType="application/vnd.openxmlformats-officedocument.spreadsheetml.comments+xml"/>
  <Override PartName="/xl/media/image5.wmf" ContentType="image/x-wmf"/>
  <Override PartName="/xl/workbook.xml" ContentType="application/vnd.openxmlformats-officedocument.spreadsheetml.sheet.main+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14.xml" ContentType="application/vnd.openxmlformats-officedocument.spreadsheetml.worksheet+xml"/>
  <Override PartName="/xl/worksheets/sheet3.xml" ContentType="application/vnd.openxmlformats-officedocument.spreadsheetml.worksheet+xml"/>
  <Override PartName="/xl/worksheets/sheet13.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_rels/sheet11.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_rels/sheet9.xml.rels" ContentType="application/vnd.openxmlformats-package.relationships+xml"/>
  <Override PartName="/xl/worksheets/sheet7.xml" ContentType="application/vnd.openxmlformats-officedocument.spreadsheetml.worksheet+xml"/>
  <Override PartName="/xl/worksheets/sheet2.xml" ContentType="application/vnd.openxmlformats-officedocument.spreadsheetml.worksheet+xml"/>
  <Override PartName="/xl/worksheets/sheet12.xml" ContentType="application/vnd.openxmlformats-officedocument.spreadsheetml.worksheet+xml"/>
  <Override PartName="/xl/drawings/_rels/drawing72.xml.rels" ContentType="application/vnd.openxmlformats-package.relationships+xml"/>
  <Override PartName="/xl/drawings/drawing1.xml" ContentType="application/vnd.openxmlformats-officedocument.drawing+xml"/>
  <Override PartName="/xl/drawings/vmlDrawing10.vml" ContentType="application/vnd.openxmlformats-officedocument.vmlDrawing"/>
  <Override PartName="/xl/drawings/vmlDrawing11.vml" ContentType="application/vnd.openxmlformats-officedocument.vmlDrawing"/>
  <Override PartName="/xl/drawings/drawing71.xml" ContentType="application/vnd.openxmlformats-officedocument.drawing+xml"/>
  <Override PartName="/xl/drawings/drawing64.xml" ContentType="application/vnd.openxmlformats-officedocument.drawing+xml"/>
  <Override PartName="/xl/drawings/drawing72.xml" ContentType="application/vnd.openxmlformats-officedocument.drawing+xml"/>
  <Override PartName="/xl/drawings/drawing65.xml" ContentType="application/vnd.openxmlformats-officedocument.drawing+xml"/>
  <Override PartName="/xl/drawings/drawing70.xml" ContentType="application/vnd.openxmlformats-officedocument.drawing+xml"/>
  <Override PartName="/xl/drawings/drawing63.xml" ContentType="application/vnd.openxmlformats-officedocument.drawing+xml"/>
  <Override PartName="/xl/drawings/drawing66.xml" ContentType="application/vnd.openxmlformats-officedocument.drawing+xml"/>
  <Override PartName="/xl/drawings/drawing69.xml" ContentType="application/vnd.openxmlformats-officedocument.drawing+xml"/>
  <Override PartName="/xl/drawings/drawing68.xml" ContentType="application/vnd.openxmlformats-officedocument.drawing+xml"/>
  <Override PartName="/xl/drawings/drawing67.xml" ContentType="application/vnd.openxmlformats-officedocument.drawing+xml"/>
  <Override PartName="/xl/drawings/vmlDrawing7.vml" ContentType="application/vnd.openxmlformats-officedocument.vmlDrawing"/>
  <Override PartName="/xl/drawings/vmlDrawing6.vml" ContentType="application/vnd.openxmlformats-officedocument.vmlDrawing"/>
  <Override PartName="/xl/drawings/vmlDrawing5.vml" ContentType="application/vnd.openxmlformats-officedocument.vmlDrawing"/>
  <Override PartName="/xl/drawings/vmlDrawing4.vml" ContentType="application/vnd.openxmlformats-officedocument.vmlDrawing"/>
  <Override PartName="/xl/drawings/vmlDrawing1.vml" ContentType="application/vnd.openxmlformats-officedocument.vmlDrawing"/>
  <Override PartName="/xl/drawings/vmlDrawing8.vml" ContentType="application/vnd.openxmlformats-officedocument.vmlDrawing"/>
  <Override PartName="/xl/drawings/vmlDrawing2.vml" ContentType="application/vnd.openxmlformats-officedocument.vmlDrawing"/>
  <Override PartName="/xl/drawings/vmlDrawing9.vml" ContentType="application/vnd.openxmlformats-officedocument.vmlDrawing"/>
  <Override PartName="/xl/drawings/vmlDrawing3.vml" ContentType="application/vnd.openxmlformats-officedocument.vmlDrawing"/>
  <Override PartName="/xl/sharedStrings.xml" ContentType="application/vnd.openxmlformats-officedocument.spreadsheetml.sharedStrings+xml"/>
  <Override PartName="/xl/ctrlProps/ctrlProps7.xml" ContentType="application/vnd.ms-excel.controlproperties+xml"/>
  <Override PartName="/xl/ctrlProps/ctrlProps22.xml" ContentType="application/vnd.ms-excel.controlproperties+xml"/>
  <Override PartName="/xl/ctrlProps/ctrlProps47.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46.xml" ContentType="application/vnd.ms-excel.controlproperties+xml"/>
  <Override PartName="/xl/ctrlProps/ctrlProps5.xml" ContentType="application/vnd.ms-excel.controlproperties+xml"/>
  <Override PartName="/xl/ctrlProps/ctrlProps20.xml" ContentType="application/vnd.ms-excel.controlproperties+xml"/>
  <Override PartName="/xl/ctrlProps/ctrlProps45.xml" ContentType="application/vnd.ms-excel.controlproperties+xml"/>
  <Override PartName="/xl/ctrlProps/ctrlProps4.xml" ContentType="application/vnd.ms-excel.controlproperties+xml"/>
  <Override PartName="/xl/ctrlProps/ctrlProps44.xml" ContentType="application/vnd.ms-excel.controlproperties+xml"/>
  <Override PartName="/xl/ctrlProps/ctrlProps2.xml" ContentType="application/vnd.ms-excel.controlproperties+xml"/>
  <Override PartName="/xl/ctrlProps/ctrlProps42.xml" ContentType="application/vnd.ms-excel.controlproperties+xml"/>
  <Override PartName="/xl/ctrlProps/ctrlProps3.xml" ContentType="application/vnd.ms-excel.controlproperties+xml"/>
  <Override PartName="/xl/ctrlProps/ctrlProps43.xml" ContentType="application/vnd.ms-excel.controlproperties+xml"/>
  <Override PartName="/xl/ctrlProps/ctrlProps8.xml" ContentType="application/vnd.ms-excel.controlproperties+xml"/>
  <Override PartName="/xl/ctrlProps/ctrlProps23.xml" ContentType="application/vnd.ms-excel.controlproperties+xml"/>
  <Override PartName="/xl/ctrlProps/ctrlProps48.xml" ContentType="application/vnd.ms-excel.controlproperties+xml"/>
  <Override PartName="/xl/ctrlProps/ctrlProps9.xml" ContentType="application/vnd.ms-excel.controlproperties+xml"/>
  <Override PartName="/xl/ctrlProps/ctrlProps24.xml" ContentType="application/vnd.ms-excel.controlproperties+xml"/>
  <Override PartName="/xl/ctrlProps/ctrlProps49.xml" ContentType="application/vnd.ms-excel.controlproperties+xml"/>
  <Override PartName="/xl/ctrlProps/ctrlProps37.xml" ContentType="application/vnd.ms-excel.controlproperties+xml"/>
  <Override PartName="/xl/ctrlProps/ctrlProps12.xml" ContentType="application/vnd.ms-excel.controlproperties+xml"/>
  <Override PartName="/xl/ctrlProps/ctrlProps36.xml" ContentType="application/vnd.ms-excel.controlproperties+xml"/>
  <Override PartName="/xl/ctrlProps/ctrlProps11.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50.xml" ContentType="application/vnd.ms-excel.controlproperties+xml"/>
  <Override PartName="/xl/ctrlProps/ctrlProps51.xml" ContentType="application/vnd.ms-excel.controlproperties+xml"/>
  <Override PartName="/xl/ctrlProps/ctrlProps62.xml" ContentType="application/vnd.ms-excel.controlproperties+xml"/>
  <Override PartName="/xl/ctrlProps/ctrlProps61.xml" ContentType="application/vnd.ms-excel.controlproperties+xml"/>
  <Override PartName="/xl/ctrlProps/ctrlProps54.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53.xml" ContentType="application/vnd.ms-excel.controlproperties+xml"/>
  <Override PartName="/xl/ctrlProps/ctrlProps60.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52.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5.xml" ContentType="application/vnd.ms-excel.controlproperties+xml"/>
  <Override PartName="/xl/ctrlProps/ctrlProps26.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55.xml" ContentType="application/vnd.ms-excel.controlproperties+xml"/>
  <Override PartName="/xl/ctrlProps/ctrlProps30.xml" ContentType="application/vnd.ms-excel.controlproperties+xml"/>
  <Override PartName="/xl/ctrlProps/ctrlProps56.xml" ContentType="application/vnd.ms-excel.controlproperties+xml"/>
  <Override PartName="/xl/ctrlProps/ctrlProps31.xml" ContentType="application/vnd.ms-excel.controlproperties+xml"/>
  <Override PartName="/xl/ctrlProps/ctrlProps57.xml" ContentType="application/vnd.ms-excel.controlproperties+xml"/>
  <Override PartName="/xl/ctrlProps/ctrlProps32.xml" ContentType="application/vnd.ms-excel.controlproperties+xml"/>
  <Override PartName="/xl/ctrlProps/ctrlProps58.xml" ContentType="application/vnd.ms-excel.controlproperties+xml"/>
  <Override PartName="/xl/ctrlProps/ctrlProps33.xml" ContentType="application/vnd.ms-excel.controlproperties+xml"/>
  <Override PartName="/xl/ctrlProps/ctrlProps59.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6-1 計画書_総括表" sheetId="1" state="visible" r:id="rId2"/>
    <sheet name="別紙様式6-2 事業所個票１" sheetId="2" state="visible" r:id="rId3"/>
    <sheet name="事業所個票２" sheetId="3" state="visible" r:id="rId4"/>
    <sheet name="事業所個票３" sheetId="4" state="visible" r:id="rId5"/>
    <sheet name="事業所個票４" sheetId="5" state="visible" r:id="rId6"/>
    <sheet name="事業所個票５" sheetId="6" state="visible" r:id="rId7"/>
    <sheet name="事業所個票６" sheetId="7" state="visible" r:id="rId8"/>
    <sheet name="事業所個票７" sheetId="8" state="visible" r:id="rId9"/>
    <sheet name="事業所個票８" sheetId="9" state="visible" r:id="rId10"/>
    <sheet name="事業所個票９" sheetId="10" state="visible" r:id="rId11"/>
    <sheet name="事業所個票10" sheetId="11" state="visible" r:id="rId12"/>
    <sheet name="【参考】数式用" sheetId="12" state="hidden" r:id="rId13"/>
    <sheet name="【参考】数式用2" sheetId="13" state="hidden" r:id="rId14"/>
    <sheet name="【参考】数式用3" sheetId="14" state="hidden" r:id="rId15"/>
  </sheets>
  <definedNames>
    <definedName function="false" hidden="false" localSheetId="10" name="_xlnm.Print_Area" vbProcedure="false">事業所個票10!$A$1:$AQ$54</definedName>
    <definedName function="false" hidden="false" localSheetId="2" name="_xlnm.Print_Area" vbProcedure="false">事業所個票２!$A$1:$AQ$54</definedName>
    <definedName function="false" hidden="false" localSheetId="3" name="_xlnm.Print_Area" vbProcedure="false">事業所個票３!$A$1:$AQ$54</definedName>
    <definedName function="false" hidden="false" localSheetId="4" name="_xlnm.Print_Area" vbProcedure="false">事業所個票４!$A$1:$AQ$54</definedName>
    <definedName function="false" hidden="false" localSheetId="5" name="_xlnm.Print_Area" vbProcedure="false">事業所個票５!$A$1:$AQ$54</definedName>
    <definedName function="false" hidden="false" localSheetId="6" name="_xlnm.Print_Area" vbProcedure="false">事業所個票６!$A$1:$AQ$54</definedName>
    <definedName function="false" hidden="false" localSheetId="7" name="_xlnm.Print_Area" vbProcedure="false">事業所個票７!$A$1:$AQ$54</definedName>
    <definedName function="false" hidden="false" localSheetId="8" name="_xlnm.Print_Area" vbProcedure="false">事業所個票８!$A$1:$AQ$54</definedName>
    <definedName function="false" hidden="false" localSheetId="9" name="_xlnm.Print_Area" vbProcedure="false">事業所個票９!$A$1:$AQ$54</definedName>
    <definedName function="false" hidden="false" localSheetId="0" name="_xlnm.Print_Area" vbProcedure="false">'別紙様式6-1 計画書_総括表'!$A$1:$AL$232</definedName>
    <definedName function="false" hidden="false" localSheetId="1" name="_xlnm.Print_Area" vbProcedure="false">'別紙様式6-2 事業所個票１'!$A$1:$AQ$54</definedName>
    <definedName function="false" hidden="false" name="サービス名" vbProcedure="false">【参考】数式用!$A$5:$A$27</definedName>
    <definedName function="false" hidden="false" name="三重県" vbProcedure="false">【参考】数式用3!$D$1047:$D$1075</definedName>
    <definedName function="false" hidden="false" name="京都府" vbProcedure="false">【参考】数式用3!$D$1095:$D$1120</definedName>
    <definedName function="false" hidden="false" name="介護予防_小規模多機能型居宅介護" vbProcedure="false">【参考】数式用!$AF$15:$AH$15</definedName>
    <definedName function="false" hidden="false" name="介護予防_特定施設入居者生活介護" vbProcedure="false">【参考】数式用!$AF$12:$AH$12</definedName>
    <definedName function="false" hidden="false" name="介護予防_短期入所生活介護" vbProcedure="false">【参考】数式用!$AF$20:$AH$20</definedName>
    <definedName function="false" hidden="false" name="介護予防_短期入所療養介護__病院等_老健以外" vbProcedure="false">【参考】数式用!$AF$23:$AH$23</definedName>
    <definedName function="false" hidden="false" name="介護予防_短期入所療養介護_医療院" vbProcedure="false">【参考】数式用!$AF$25:$AH$25</definedName>
    <definedName function="false" hidden="false" name="介護予防_短期入所療養介護_老健" vbProcedure="false">【参考】数式用!$AF$22:$AH$22</definedName>
    <definedName function="false" hidden="false" name="介護予防_訪問入浴介護" vbProcedure="false">【参考】数式用!$AF$8:$AH$8</definedName>
    <definedName function="false" hidden="false" name="介護予防_認知症対応型共同生活介護" vbProcedure="false">【参考】数式用!$AF$17:$AH$17</definedName>
    <definedName function="false" hidden="false" name="介護予防_認知症対応型通所介護" vbProcedure="false">【参考】数式用!$AF$14:$AH$14</definedName>
    <definedName function="false" hidden="false" name="介護予防_通所リハビリテーション" vbProcedure="false">【参考】数式用!$AF$11:$AH$11</definedName>
    <definedName function="false" hidden="false" name="介護医療院" vbProcedure="false">【参考】数式用!$AF$24:$AH$24</definedName>
    <definedName function="false" hidden="false" name="介護老人保健施設" vbProcedure="false">【参考】数式用!$AF$21:$AH$21</definedName>
    <definedName function="false" hidden="false" name="介護老人福祉施設" vbProcedure="false">【参考】数式用!$AF$18:$AH$18</definedName>
    <definedName function="false" hidden="false" name="佐賀県" vbProcedure="false">【参考】数式用3!$D$1536:$D$1555</definedName>
    <definedName function="false" hidden="false" name="兵庫県" vbProcedure="false">【参考】数式用3!$D$1164:$D$1204</definedName>
    <definedName function="false" hidden="false" name="北海道" vbProcedure="false">【参考】数式用3!$D$3:$D$187</definedName>
    <definedName function="false" hidden="false" name="千葉県" vbProcedure="false">【参考】数式用3!$D$582:$D$635</definedName>
    <definedName function="false" hidden="false" name="和歌山県" vbProcedure="false">【参考】数式用3!$D$1244:$D$1273</definedName>
    <definedName function="false" hidden="false" name="地域密着型介護老人福祉施設" vbProcedure="false">【参考】数式用!$AF$19:$AH$19</definedName>
    <definedName function="false" hidden="false" name="地域密着型特定施設入居者生活介護" vbProcedure="false">【参考】数式用!$AF$13:$AH$13</definedName>
    <definedName function="false" hidden="false" name="地域密着型通所介護" vbProcedure="false">【参考】数式用!$AF$10:$AH$10</definedName>
    <definedName function="false" hidden="false" name="埼玉県" vbProcedure="false">【参考】数式用3!$D$519:$D$581</definedName>
    <definedName function="false" hidden="false" name="夜間対応型訪問介護" vbProcedure="false">【参考】数式用!$AF$6:$AH$6</definedName>
    <definedName function="false" hidden="false" name="大分県" vbProcedure="false">【参考】数式用3!$D$1622:$D$1639</definedName>
    <definedName function="false" hidden="false" name="大阪府" vbProcedure="false">【参考】数式用3!$D$1121:$D$1163</definedName>
    <definedName function="false" hidden="false" name="奈良県" vbProcedure="false">【参考】数式用3!$D$1205:$D$1243</definedName>
    <definedName function="false" hidden="false" name="定期巡回･随時対応型訪問介護看護" vbProcedure="false">【参考】数式用!$AF$7:$AH$7</definedName>
    <definedName function="false" hidden="false" name="宮城県" vbProcedure="false">【参考】数式用3!$D$261:$D$295</definedName>
    <definedName function="false" hidden="false" name="宮崎県" vbProcedure="false">【参考】数式用3!$D$1640:$D$1665</definedName>
    <definedName function="false" hidden="false" name="富山県" vbProcedure="false">【参考】数式用3!$D$761:$D$775</definedName>
    <definedName function="false" hidden="false" name="山口県" vbProcedure="false">【参考】数式用3!$D$1362:$D$1380</definedName>
    <definedName function="false" hidden="false" name="山形県" vbProcedure="false">【参考】数式用3!$D$321:$D$355</definedName>
    <definedName function="false" hidden="false" name="山梨県" vbProcedure="false">【参考】数式用3!$D$812:$D$838</definedName>
    <definedName function="false" hidden="false" name="岐阜県" vbProcedure="false">【参考】数式用3!$D$916:$D$957</definedName>
    <definedName function="false" hidden="false" name="岡山県" vbProcedure="false">【参考】数式用3!$D$1312:$D$1338</definedName>
    <definedName function="false" hidden="false" name="岩手県" vbProcedure="false">【参考】数式用3!$D$228:$D$260</definedName>
    <definedName function="false" hidden="false" name="島根県" vbProcedure="false">【参考】数式用3!$D$1293:$D$1311</definedName>
    <definedName function="false" hidden="false" name="広島県" vbProcedure="false">【参考】数式用3!$D$1339:$D$1361</definedName>
    <definedName function="false" hidden="false" name="徳島県" vbProcedure="false">【参考】数式用3!$D$1381:$D$1404</definedName>
    <definedName function="false" hidden="false" name="愛媛県" vbProcedure="false">【参考】数式用3!$D$1422:$D$1441</definedName>
    <definedName function="false" hidden="false" name="愛知県" vbProcedure="false">【参考】数式用3!$D$993:$D$1046</definedName>
    <definedName function="false" hidden="false" name="新潟県" vbProcedure="false">【参考】数式用3!$D$731:$D$760</definedName>
    <definedName function="false" hidden="false" name="東京都" vbProcedure="false">【参考】数式用3!$D$636:$D$697</definedName>
    <definedName function="false" hidden="false" name="栃木県" vbProcedure="false">【参考】数式用3!$D$459:$D$483</definedName>
    <definedName function="false" hidden="false" name="沖縄県" vbProcedure="false">【参考】数式用3!$D$1709:$D$1749</definedName>
    <definedName function="false" hidden="false" name="滋賀県" vbProcedure="false">【参考】数式用3!$D$1076:$D$1094</definedName>
    <definedName function="false" hidden="false" name="熊本県" vbProcedure="false">【参考】数式用3!$D$1577:$D$1621</definedName>
    <definedName function="false" hidden="false" name="看護小規模多機能型居宅介護" vbProcedure="false">【参考】数式用!$AF$16:$AH$16</definedName>
    <definedName function="false" hidden="false" name="石川県" vbProcedure="false">【参考】数式用3!$D$776:$D$794</definedName>
    <definedName function="false" hidden="false" name="神奈川県" vbProcedure="false">【参考】数式用3!$D$698:$D$730</definedName>
    <definedName function="false" hidden="false" name="福井県" vbProcedure="false">【参考】数式用3!$D$795:$D$811</definedName>
    <definedName function="false" hidden="false" name="福岡県" vbProcedure="false">【参考】数式用3!$D$1476:$D$1535</definedName>
    <definedName function="false" hidden="false" name="福島県" vbProcedure="false">【参考】数式用3!$D$356:$D$414</definedName>
    <definedName function="false" hidden="false" name="秋田県" vbProcedure="false">【参考】数式用3!$D$296:$D$320</definedName>
    <definedName function="false" hidden="false" name="群馬県" vbProcedure="false">【参考】数式用3!$D$484:$D$518</definedName>
    <definedName function="false" hidden="false" name="茨城県" vbProcedure="false">【参考】数式用3!$D$415:$D$458</definedName>
    <definedName function="false" hidden="false" name="訪問介護" vbProcedure="false">【参考】数式用!$AF$5:$AH$5</definedName>
    <definedName function="false" hidden="false" name="訪問型サービス_総合事業" vbProcedure="false">【参考】数式用!$AF$26:$AH$26</definedName>
    <definedName function="false" hidden="false" name="通所介護" vbProcedure="false">【参考】数式用!$AF$9:$AH$9</definedName>
    <definedName function="false" hidden="false" name="通所型サービス_総合事業" vbProcedure="false">【参考】数式用!$AF$27:$AH$27</definedName>
    <definedName function="false" hidden="false" name="長崎県" vbProcedure="false">【参考】数式用3!$D$1556:$D$1576</definedName>
    <definedName function="false" hidden="false" name="長野県" vbProcedure="false">【参考】数式用3!$D$839:$D$915</definedName>
    <definedName function="false" hidden="false" name="青森県" vbProcedure="false">【参考】数式用3!$D$188:$D$227</definedName>
    <definedName function="false" hidden="false" name="静岡県" vbProcedure="false">【参考】数式用3!$D$958:$D$992</definedName>
    <definedName function="false" hidden="false" name="香川県" vbProcedure="false">【参考】数式用3!$D$1405:$D$1421</definedName>
    <definedName function="false" hidden="false" name="高知県" vbProcedure="false">【参考】数式用3!$D$1442:$D$1475</definedName>
    <definedName function="false" hidden="false" name="鳥取県" vbProcedure="false">【参考】数式用3!$D$1274:$D$1292</definedName>
    <definedName function="false" hidden="false" name="鹿児島県" vbProcedure="false">【参考】数式用3!$D$1666:$D$1708</definedName>
    <definedName function="false" hidden="false" localSheetId="11" name="_xlnm.Print_Area" vbProcedure="false">【参考】数式用!$A$1:$G$27</definedName>
    <definedName function="false" hidden="false" localSheetId="11" name="_xlnm._FilterDatabase" vbProcedure="false">【参考】数式用!#REF!</definedName>
    <definedName function="false" hidden="false" localSheetId="12" name="_xlnm._FilterDatabase" vbProcedure="false">【参考】数式用2!$B$5:$S$23</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208" authorId="0">
      <text>
        <r>
          <rPr>
            <sz val="11"/>
            <color rgb="FF000000"/>
            <rFont val="Noto Sans CJK JP"/>
            <family val="2"/>
          </rPr>
          <t xml:space="preserve">空欄が表示される項目は、記入が不要のため、
</t>
        </r>
        <r>
          <rPr>
            <sz val="9"/>
            <color rgb="FF000000"/>
            <rFont val="Noto Sans CJK JP"/>
            <family val="2"/>
          </rPr>
          <t xml:space="preserve">対応する必要はありません。</t>
        </r>
      </text>
    </comment>
    <comment ref="C40" authorId="0">
      <text>
        <r>
          <rPr>
            <sz val="11"/>
            <color rgb="FF000000"/>
            <rFont val="Noto Sans CJK JP"/>
            <family val="2"/>
          </rPr>
          <t xml:space="preserve">例えば、法人で処遇改善加算を配分するために設定した手当（「処遇改善手当」等）の水準を引き上げたとしても、
</t>
        </r>
        <r>
          <rPr>
            <sz val="9"/>
            <color rgb="FF000000"/>
            <rFont val="Noto Sans CJK JP"/>
            <family val="2"/>
          </rPr>
          <t xml:space="preserve">手当の引上げ幅以上に基本給やその他の手当を引き下げることで、全体として職員の賃金水準を引き下げていた場合、
処遇改善加算の要件を満たしたことにはなりません。</t>
        </r>
      </text>
    </comment>
    <comment ref="Q18" authorId="0">
      <text>
        <r>
          <rPr>
            <sz val="9"/>
            <color rgb="FF000000"/>
            <rFont val="Noto Sans CJK JP"/>
            <family val="2"/>
          </rPr>
          <t xml:space="preserve">別紙様式６－２に記入した内容に基づき、令和６年度の加算の見込額の合計が自動で表示されます。</t>
        </r>
      </text>
    </comment>
    <comment ref="Q19" authorId="0">
      <text>
        <r>
          <rPr>
            <sz val="9"/>
            <color rgb="FF000000"/>
            <rFont val="Noto Sans CJK JP"/>
            <family val="2"/>
          </rPr>
          <t xml:space="preserve">別紙様式６</t>
        </r>
        <r>
          <rPr>
            <sz val="9"/>
            <color rgb="FF000000"/>
            <rFont val="MS P ゴシック"/>
            <family val="3"/>
            <charset val="128"/>
          </rPr>
          <t xml:space="preserve">-</t>
        </r>
        <r>
          <rPr>
            <sz val="9"/>
            <color rgb="FF000000"/>
            <rFont val="Noto Sans CJK JP"/>
            <family val="2"/>
          </rPr>
          <t xml:space="preserve">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text>
        <r>
          <rPr>
            <sz val="9"/>
            <color rgb="FF000000"/>
            <rFont val="Noto Sans CJK JP"/>
            <family val="2"/>
          </rPr>
          <t xml:space="preserve">介護現場で働く方々にとって、令和６年度に</t>
        </r>
        <r>
          <rPr>
            <sz val="9"/>
            <color rgb="FF000000"/>
            <rFont val="MS P ゴシック"/>
            <family val="3"/>
            <charset val="128"/>
          </rPr>
          <t xml:space="preserve">2.5</t>
        </r>
        <r>
          <rPr>
            <sz val="9"/>
            <color rgb="FF000000"/>
            <rFont val="Noto Sans CJK JP"/>
            <family val="2"/>
          </rPr>
          <t xml:space="preserve">％、令和７年度に</t>
        </r>
        <r>
          <rPr>
            <sz val="9"/>
            <color rgb="FF000000"/>
            <rFont val="MS P ゴシック"/>
            <family val="3"/>
            <charset val="128"/>
          </rPr>
          <t xml:space="preserve">2.0</t>
        </r>
        <r>
          <rPr>
            <sz val="9"/>
            <color rgb="FF000000"/>
            <rFont val="Noto Sans CJK JP"/>
            <family val="2"/>
          </rPr>
          <t xml:space="preserve">％のベースアップへとつながるよう、介護サービス事業者等の判断により、</t>
        </r>
        <r>
          <rPr>
            <sz val="9"/>
            <color rgb="FF000000"/>
            <rFont val="MS P ゴシック"/>
            <family val="3"/>
            <charset val="128"/>
          </rPr>
          <t xml:space="preserve">(b)</t>
        </r>
        <r>
          <rPr>
            <sz val="9"/>
            <color rgb="FF000000"/>
            <rFont val="Noto Sans CJK JP"/>
            <family val="2"/>
          </rPr>
          <t xml:space="preserve">の額を上限として、令和６年度の加算額の一部を令和７年度に繰り越した上で令和７年度分の賃金改善に充てることが可能です。</t>
        </r>
      </text>
    </comment>
    <comment ref="Q22" authorId="0">
      <text>
        <r>
          <rPr>
            <sz val="11"/>
            <color rgb="FF000000"/>
            <rFont val="Noto Sans CJK JP"/>
            <family val="2"/>
          </rPr>
          <t xml:space="preserve">事業者等において推計した加算による賃金改善の見込額を、直接記入してください。
</t>
        </r>
        <r>
          <rPr>
            <sz val="9"/>
            <color rgb="FF000000"/>
            <rFont val="Noto Sans CJK JP"/>
            <family val="2"/>
          </rPr>
          <t xml:space="preserve">推計の具体的な方法は問いませんが、加算を原資として行う各職員の賃金改善の見込額を積み上げる（足し上げる）などの方法により推計してください。
令和５年度と比較して、職員の賃下げにならないような計画としてください。</t>
        </r>
      </text>
    </comment>
    <comment ref="Y70" authorId="0">
      <text>
        <r>
          <rPr>
            <sz val="11"/>
            <color rgb="FF000000"/>
            <rFont val="Noto Sans CJK JP"/>
            <family val="2"/>
          </rPr>
          <t xml:space="preserve">この金額は、賃金改善期間における基本給等の引上げ額の目安となります。
</t>
        </r>
        <r>
          <rPr>
            <sz val="9"/>
            <color rgb="FF000000"/>
            <rFont val="Noto Sans CJK JP"/>
            <family val="2"/>
          </rPr>
          <t xml:space="preserve">賃金改善額のうち、基本給等の引上げ額がこの金額以上となるようにすることで、
月額賃金改善要件Ⅱを満たしながら賃金改善を行うことができます。</t>
        </r>
      </text>
    </comment>
    <comment ref="Z60" authorId="0">
      <text>
        <r>
          <rPr>
            <sz val="9"/>
            <color rgb="FF000000"/>
            <rFont val="Noto Sans CJK JP"/>
            <family val="2"/>
          </rPr>
          <t xml:space="preserve">別紙様式２－３及び２－４に記入した内容をもとに、令和６年６月以降の</t>
        </r>
        <r>
          <rPr>
            <sz val="9"/>
            <color rgb="FF000000"/>
            <rFont val="MS P ゴシック"/>
            <family val="3"/>
            <charset val="128"/>
          </rPr>
          <t xml:space="preserve">10</t>
        </r>
        <r>
          <rPr>
            <sz val="9"/>
            <color rgb="FF000000"/>
            <rFont val="Noto Sans CJK JP"/>
            <family val="2"/>
          </rPr>
          <t xml:space="preserve">か月分の値が自動で入力されます。</t>
        </r>
      </text>
    </comment>
    <comment ref="Z61" authorId="0">
      <text>
        <r>
          <rPr>
            <sz val="9"/>
            <color rgb="FF000000"/>
            <rFont val="Noto Sans CJK JP"/>
            <family val="2"/>
          </rPr>
          <t xml:space="preserve">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Z81" authorId="0">
      <text>
        <r>
          <rPr>
            <sz val="11"/>
            <color rgb="FF000000"/>
            <rFont val="Noto Sans CJK JP"/>
            <family val="2"/>
          </rPr>
          <t xml:space="preserve">旧ベースアップ等加算による賃金改善の見込額を、介護職員とその他の職種の職員に分けて、直接記入してください。
</t>
        </r>
        <r>
          <rPr>
            <sz val="9"/>
            <color rgb="FF000000"/>
            <rFont val="Noto Sans CJK JP"/>
            <family val="2"/>
          </rPr>
          <t xml:space="preserve">なお、ⅰとⅱの合計額は、３（３）①に表示される旧ベースアップ等加算の見込額を上回る必要があります。
推計の具体的な方法は問いませんが、基本情報入力シートの図を参考に、旧ベースアップ等加算を配分するために行う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Z85" authorId="0">
      <text>
        <r>
          <rPr>
            <sz val="11"/>
            <color rgb="FF000000"/>
            <rFont val="Noto Sans CJK JP"/>
            <family val="2"/>
          </rPr>
          <t xml:space="preserve">この金額は、賃金改善期間における基本給等の引上げによる賃金改善の目安となります。
</t>
        </r>
        <r>
          <rPr>
            <sz val="9"/>
            <color rgb="FF000000"/>
            <rFont val="Noto Sans CJK JP"/>
            <family val="2"/>
          </rPr>
          <t xml:space="preserve">賃金改善額のうち、基本給等の引上げ額がこの金額以上となるようにすることで、
旧ベースアップ等加算の要件を満たしながら賃金改善を行うことができます。</t>
        </r>
      </text>
    </comment>
    <comment ref="AE188" authorId="0">
      <text>
        <r>
          <rPr>
            <sz val="11"/>
            <color rgb="FF000000"/>
            <rFont val="Noto Sans CJK JP"/>
            <family val="2"/>
          </rPr>
          <t xml:space="preserve">令和７年度に繰り越す額（２（１）①</t>
        </r>
        <r>
          <rPr>
            <sz val="9"/>
            <color rgb="FF000000"/>
            <rFont val="Noto Sans CJK JP"/>
            <family val="2"/>
          </rPr>
          <t xml:space="preserve">ⅰア）がない場合は、この欄へのチェック（✓）は不要です。</t>
        </r>
      </text>
    </comment>
    <comment ref="AK43" authorId="0">
      <text>
        <r>
          <rPr>
            <sz val="11"/>
            <color rgb="FF000000"/>
            <rFont val="Noto Sans CJK JP"/>
            <family val="2"/>
          </rPr>
          <t xml:space="preserve">原則４月～３月までの連続する期間を記入してください。
</t>
        </r>
        <r>
          <rPr>
            <sz val="9"/>
            <color rgb="FF000000"/>
            <rFont val="Noto Sans CJK JP"/>
            <family val="2"/>
          </rPr>
          <t xml:space="preserve">ただし、例えば、介護報酬のサービス提供月の２か月遅れで賃金の支払いを行っている場合は、６月～５月までと記入してください。</t>
        </r>
      </text>
    </comment>
    <comment ref="AK205" authorId="0">
      <text>
        <r>
          <rPr>
            <sz val="9"/>
            <color rgb="FF000000"/>
            <rFont val="Noto Sans CJK JP"/>
            <family val="2"/>
          </rPr>
          <t xml:space="preserve">指定権者の審査の参考用に、別紙様式</t>
        </r>
        <r>
          <rPr>
            <sz val="9"/>
            <color rgb="FF000000"/>
            <rFont val="MS P ゴシック"/>
            <family val="3"/>
            <charset val="128"/>
          </rPr>
          <t xml:space="preserve">6-2 </t>
        </r>
        <r>
          <rPr>
            <sz val="9"/>
            <color rgb="FF000000"/>
            <rFont val="Noto Sans CJK JP"/>
            <family val="2"/>
          </rPr>
          <t xml:space="preserve">事業所個票の
「提出先」の欄に記入がある事業所数を自動で表示しています。</t>
        </r>
      </text>
    </comment>
  </commentList>
</comments>
</file>

<file path=xl/comments10.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11.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2.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3.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4.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5.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6.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7.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8.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comments9.xml><?xml version="1.0" encoding="utf-8"?>
<comments xmlns="http://schemas.openxmlformats.org/spreadsheetml/2006/main" xmlns:xdr="http://schemas.openxmlformats.org/drawingml/2006/spreadsheetDrawing">
  <authors>
    <author> </author>
  </authors>
  <commentList>
    <comment ref="B8" authorId="0">
      <text>
        <r>
          <rPr>
            <sz val="9"/>
            <color rgb="FF000000"/>
            <rFont val="Noto Sans CJK JP"/>
            <family val="2"/>
          </rPr>
          <t xml:space="preserve">令和５年度末（令和６年３月）時点の算定状況を、色の付いたセルをプルダウンで選択してください。
特定・ベア加算を算定していない場合も、必ず「特定加算なし」「ベア加算なし」を選択してください。</t>
        </r>
      </text>
    </comment>
    <comment ref="B9" authorId="0">
      <text>
        <r>
          <rPr>
            <sz val="9"/>
            <color rgb="FF000000"/>
            <rFont val="Noto Sans CJK JP"/>
            <family val="2"/>
          </rPr>
          <t xml:space="preserve">処遇加算なしを選択した場合、令和６年度からの新規算定とみなし、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t>
        </r>
      </text>
    </comment>
    <comment ref="B13" authorId="0">
      <text>
        <r>
          <rPr>
            <sz val="9"/>
            <color rgb="FF000000"/>
            <rFont val="Noto Sans CJK JP"/>
            <family val="2"/>
          </rPr>
          <t xml:space="preserve">令和６年度の算定対象月を記入してください。</t>
        </r>
      </text>
    </comment>
    <comment ref="B18" authorId="0">
      <text>
        <r>
          <rPr>
            <sz val="9"/>
            <color rgb="FF000000"/>
            <rFont val="Noto Sans CJK JP"/>
            <family val="2"/>
          </rPr>
          <t xml:space="preserve">右欄の選択肢（「満たす」など）から、
それぞれ当てはまるものを選択してください。</t>
        </r>
      </text>
    </comment>
    <comment ref="B47" authorId="0">
      <text>
        <r>
          <rPr>
            <sz val="9"/>
            <color rgb="FF000000"/>
            <rFont val="Noto Sans CJK JP"/>
            <family val="2"/>
          </rPr>
          <t xml:space="preserve">自治体に提出する体制届出（体制等状況一覧表）の記入や、介護給付費の請求は、この加算区分で行ってください。加算区分を変更したい場合は、（３）の選択肢を変更してください。</t>
        </r>
      </text>
    </comment>
    <comment ref="F15" authorId="0">
      <text>
        <r>
          <rPr>
            <sz val="9"/>
            <color rgb="FF000000"/>
            <rFont val="Noto Sans CJK JP"/>
            <family val="2"/>
          </rPr>
          <t xml:space="preserve">４月以外の数字を書き込んだ場合、継続算定ではなく新規算定とみなし、
</t>
        </r>
        <r>
          <rPr>
            <sz val="9"/>
            <color rgb="FF000000"/>
            <rFont val="MS P ゴシック"/>
            <family val="3"/>
            <charset val="128"/>
          </rPr>
          <t xml:space="preserve">R6.3</t>
        </r>
        <r>
          <rPr>
            <sz val="9"/>
            <color rgb="FF000000"/>
            <rFont val="Noto Sans CJK JP"/>
            <family val="2"/>
          </rPr>
          <t xml:space="preserve">末時点の算定状況や移行パターンの例示を行いません。
また、４・５月以外の数字を書き込んだ場合、</t>
        </r>
        <r>
          <rPr>
            <sz val="9"/>
            <color rgb="FF000000"/>
            <rFont val="MS P ゴシック"/>
            <family val="3"/>
            <charset val="128"/>
          </rPr>
          <t xml:space="preserve">R6.4</t>
        </r>
        <r>
          <rPr>
            <sz val="9"/>
            <color rgb="FF000000"/>
            <rFont val="Noto Sans CJK JP"/>
            <family val="2"/>
          </rPr>
          <t xml:space="preserve">～</t>
        </r>
        <r>
          <rPr>
            <sz val="9"/>
            <color rgb="FF000000"/>
            <rFont val="MS P ゴシック"/>
            <family val="3"/>
            <charset val="128"/>
          </rPr>
          <t xml:space="preserve">R6.5</t>
        </r>
        <r>
          <rPr>
            <sz val="9"/>
            <color rgb="FF000000"/>
            <rFont val="Noto Sans CJK JP"/>
            <family val="2"/>
          </rPr>
          <t xml:space="preserve">の算定予定を表示しません。</t>
        </r>
      </text>
    </comment>
    <comment ref="G4" authorId="0">
      <text>
        <r>
          <rPr>
            <sz val="9"/>
            <color rgb="FF000000"/>
            <rFont val="Noto Sans CJK JP"/>
            <family val="2"/>
          </rPr>
          <t xml:space="preserve">地域密着型サービスや総合事業については、「指定権者」の欄に指定元の市町村を全て記載してください。</t>
        </r>
      </text>
    </comment>
    <comment ref="G9" authorId="0">
      <text>
        <r>
          <rPr>
            <sz val="9"/>
            <color rgb="FF000000"/>
            <rFont val="Noto Sans CJK JP"/>
            <family val="2"/>
          </rPr>
          <t xml:space="preserve">算定していない場合は、
「特定加算なし」を選択してください。</t>
        </r>
      </text>
    </comment>
    <comment ref="L9" authorId="0">
      <text>
        <r>
          <rPr>
            <sz val="9"/>
            <color rgb="FF000000"/>
            <rFont val="Noto Sans CJK JP"/>
            <family val="2"/>
          </rPr>
          <t xml:space="preserve">算定していない場合は、
「ベア加算なし」を選択してください。</t>
        </r>
      </text>
    </comment>
    <comment ref="P4" authorId="0">
      <text>
        <r>
          <rPr>
            <sz val="9"/>
            <color rgb="FF000000"/>
            <rFont val="Noto Sans CJK JP"/>
            <family val="2"/>
          </rPr>
          <t xml:space="preserve">総合事業の場合、市町村において設定されている地域単価が表示されているものと異なる場合は、
数式を削除し、正しい地域単価を直接記入してください。</t>
        </r>
      </text>
    </comment>
    <comment ref="W36" authorId="0">
      <text>
        <r>
          <rPr>
            <sz val="9"/>
            <color rgb="FF000000"/>
            <rFont val="Noto Sans CJK JP"/>
            <family val="2"/>
          </rPr>
          <t xml:space="preserve">小規模事業者等の特例で満たす場合も含む</t>
        </r>
      </text>
    </comment>
    <comment ref="Y4" authorId="0">
      <text>
        <r>
          <rPr>
            <sz val="9"/>
            <color rgb="FF000000"/>
            <rFont val="Noto Sans CJK JP"/>
            <family val="2"/>
          </rPr>
          <t xml:space="preserve">必ずプルダウンで選択してください。
介護予防サービスは、個票を分ける必要はありません。
短期入所・総合事業については、本体施設・事業所とは個票を分けて作成してください。</t>
        </r>
      </text>
    </comment>
    <comment ref="AD41" authorId="0">
      <text>
        <r>
          <rPr>
            <sz val="9"/>
            <color rgb="FF000000"/>
            <rFont val="Noto Sans CJK JP"/>
            <family val="2"/>
          </rPr>
          <t xml:space="preserve">「満たす」を選択した場合は、算定する加算の区分等を選択してください。</t>
        </r>
      </text>
    </comment>
    <comment ref="AE4" authorId="0">
      <text>
        <r>
          <rPr>
            <sz val="9"/>
            <color rgb="FF000000"/>
            <rFont val="Noto Sans CJK JP"/>
            <family val="2"/>
          </rPr>
          <t xml:space="preserve"> 一月あたりの介護報酬総単位数として見込まれる単位数を、前年１月から</t>
        </r>
        <r>
          <rPr>
            <sz val="9"/>
            <color rgb="FF000000"/>
            <rFont val="MS P ゴシック"/>
            <family val="3"/>
            <charset val="128"/>
          </rPr>
          <t xml:space="preserve">12</t>
        </r>
        <r>
          <rPr>
            <sz val="9"/>
            <color rgb="FF000000"/>
            <rFont val="Noto Sans CJK JP"/>
            <family val="2"/>
          </rPr>
          <t xml:space="preserve">月までの１年間の介護報酬総単位数
（各種加算減算を含む。）を</t>
        </r>
        <r>
          <rPr>
            <sz val="9"/>
            <color rgb="FF000000"/>
            <rFont val="MS P ゴシック"/>
            <family val="3"/>
            <charset val="128"/>
          </rPr>
          <t xml:space="preserve">12</t>
        </r>
        <r>
          <rPr>
            <sz val="9"/>
            <color rgb="FF000000"/>
            <rFont val="Noto Sans CJK JP"/>
            <family val="2"/>
          </rPr>
          <t xml:space="preserve">で除するなどの方法によって推計し、記載してください。</t>
        </r>
      </text>
    </comment>
    <comment ref="AG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I1" authorId="0">
      <text>
        <r>
          <rPr>
            <sz val="9"/>
            <color rgb="FF000000"/>
            <rFont val="Noto Sans CJK JP"/>
            <family val="2"/>
          </rPr>
          <t xml:space="preserve">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AI4" authorId="0">
      <text>
        <r>
          <rPr>
            <sz val="9"/>
            <color rgb="FF000000"/>
            <rFont val="Noto Sans CJK JP"/>
            <family val="2"/>
          </rPr>
          <t xml:space="preserve">令和５年度の実績に基づき、一月あたりの処遇改善加算、特定加算及びベースアップ等加算単位数として見込まれる単位数を記載してください。</t>
        </r>
      </text>
    </comment>
    <comment ref="AL25" authorId="0">
      <text>
        <r>
          <rPr>
            <sz val="9"/>
            <color rgb="FF000000"/>
            <rFont val="Noto Sans CJK JP"/>
            <family val="2"/>
          </rPr>
          <t xml:space="preserve">特例として、令和６年度中に整備等を行うことをこの欄で誓約することで、
キャリアパス要件Ⅰを満たしたこととして、上位区分の加算区分を算定することが可能です。</t>
        </r>
      </text>
    </comment>
    <comment ref="AL29" authorId="0">
      <text>
        <r>
          <rPr>
            <sz val="9"/>
            <color rgb="FF000000"/>
            <rFont val="Noto Sans CJK JP"/>
            <family val="2"/>
          </rPr>
          <t xml:space="preserve">特例として、令和６年度中に整備等を行うことをこの欄で誓約することで、
キャリアパス要件Ⅱを満たしたこととして、上位区分の加算区分を算定することが可能です。</t>
        </r>
      </text>
    </comment>
    <comment ref="AL33" authorId="0">
      <text>
        <r>
          <rPr>
            <sz val="9"/>
            <color rgb="FF000000"/>
            <rFont val="Noto Sans CJK JP"/>
            <family val="2"/>
          </rPr>
          <t xml:space="preserve">特例として、令和６年度中に整備等を行うことをこの欄で誓約することで、
キャリアパス要件Ⅲを満たしたこととして、上位区分の加算区分を算定することが可能です。</t>
        </r>
      </text>
    </comment>
    <comment ref="AL41" authorId="0">
      <text>
        <r>
          <rPr>
            <sz val="9"/>
            <color rgb="FF000000"/>
            <rFont val="Noto Sans CJK JP"/>
            <family val="2"/>
          </rPr>
          <t xml:space="preserve">「満たす」を選択した場合は、算定する加算の区分等を選択してください。</t>
        </r>
      </text>
    </comment>
    <comment ref="AO37" authorId="0">
      <text>
        <r>
          <rPr>
            <sz val="9"/>
            <color rgb="FF000000"/>
            <rFont val="Noto Sans CJK JP"/>
            <family val="2"/>
          </rPr>
          <t xml:space="preserve">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CI3" authorId="0">
      <text>
        <r>
          <rPr>
            <sz val="9"/>
            <color rgb="FF000000"/>
            <rFont val="Noto Sans CJK JP"/>
            <family val="2"/>
          </rPr>
          <t xml:space="preserve">令和５年度にベア加算を算定し、令和６年４・５月にも継続してベア加算を算定する場合「１」</t>
        </r>
      </text>
    </comment>
    <comment ref="CI4" authorId="0">
      <text>
        <r>
          <rPr>
            <sz val="9"/>
            <color rgb="FF000000"/>
            <rFont val="Noto Sans CJK JP"/>
            <family val="2"/>
          </rPr>
          <t xml:space="preserve">４・５月は処遇Ⅰ・Ⅱ、６月以降は処遇Ⅰ・Ⅱ相当の加算区分を算定する場合は「１」
（処遇Ⅲ（相当）のみでなければ「１」）</t>
        </r>
      </text>
    </comment>
    <comment ref="CI5" authorId="0">
      <text>
        <r>
          <rPr>
            <sz val="9"/>
            <color rgb="FF000000"/>
            <rFont val="Noto Sans CJK JP"/>
            <family val="2"/>
          </rPr>
          <t xml:space="preserve">４・５月に処遇Ⅰ、６月以降に処遇Ⅰ相当の加算区分を算定する場合は「１」</t>
        </r>
      </text>
    </comment>
    <comment ref="CI6" authorId="0">
      <text>
        <r>
          <rPr>
            <sz val="9"/>
            <color rgb="FF000000"/>
            <rFont val="Noto Sans CJK JP"/>
            <family val="2"/>
          </rPr>
          <t xml:space="preserve">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text>
        <r>
          <rPr>
            <sz val="9"/>
            <color rgb="FF000000"/>
            <rFont val="Noto Sans CJK JP"/>
            <family val="2"/>
          </rPr>
          <t xml:space="preserve">（４・５月分）キャリアパス要件Ⅴで「満たす」を選択しているのに加算区分等が選択されていなければ「１」</t>
        </r>
      </text>
    </comment>
    <comment ref="CI8" authorId="0">
      <text>
        <r>
          <rPr>
            <sz val="9"/>
            <color rgb="FF000000"/>
            <rFont val="Noto Sans CJK JP"/>
            <family val="2"/>
          </rPr>
          <t xml:space="preserve">（６月以降分）キャリアパス要件Ⅴで「満たす」を選択しているのに加算区分等が選択されていなければ「１」</t>
        </r>
      </text>
    </comment>
    <comment ref="CI9" authorId="0">
      <text>
        <r>
          <rPr>
            <sz val="9"/>
            <color rgb="FF000000"/>
            <rFont val="Noto Sans CJK JP"/>
            <family val="2"/>
          </rPr>
          <t xml:space="preserve">キャリアパス要件Ⅴで「満たす」を選択していれば「１」</t>
        </r>
      </text>
    </comment>
    <comment ref="CI10" authorId="0">
      <text>
        <r>
          <rPr>
            <sz val="9"/>
            <color rgb="FF000000"/>
            <rFont val="Noto Sans CJK JP"/>
            <family val="2"/>
          </rPr>
          <t xml:space="preserve">職場環境等要件の上位区分を「満たす」と選択していれば「１」</t>
        </r>
      </text>
    </comment>
  </commentList>
</comments>
</file>

<file path=xl/sharedStrings.xml><?xml version="1.0" encoding="utf-8"?>
<sst xmlns="http://schemas.openxmlformats.org/spreadsheetml/2006/main" count="6830" uniqueCount="2317">
  <si>
    <t xml:space="preserve">別紙様式６－１ 総括表</t>
  </si>
  <si>
    <t xml:space="preserve">提出先</t>
  </si>
  <si>
    <t xml:space="preserve">介護職員等処遇改善加算等 処遇改善計画書（令和６年度）</t>
  </si>
  <si>
    <t xml:space="preserve">１　基本情報</t>
  </si>
  <si>
    <t xml:space="preserve">フリガナ</t>
  </si>
  <si>
    <t xml:space="preserve">法人名</t>
  </si>
  <si>
    <t xml:space="preserve">法人所在地</t>
  </si>
  <si>
    <t xml:space="preserve">〒</t>
  </si>
  <si>
    <t xml:space="preserve">－ </t>
  </si>
  <si>
    <t xml:space="preserve">書類作成担当者</t>
  </si>
  <si>
    <t xml:space="preserve">連絡先</t>
  </si>
  <si>
    <t xml:space="preserve">電話番号</t>
  </si>
  <si>
    <t xml:space="preserve">E-mail</t>
  </si>
  <si>
    <t xml:space="preserve">２　賃金改善計画について</t>
  </si>
  <si>
    <t xml:space="preserve">（１）加算額以上の賃金改善について（全体）</t>
  </si>
  <si>
    <t xml:space="preserve">令和６年度に賃金改善が必要な額と賃金改善の見込額</t>
  </si>
  <si>
    <t xml:space="preserve">①</t>
  </si>
  <si>
    <t xml:space="preserve">令和６年度の加算の見込額</t>
  </si>
  <si>
    <t xml:space="preserve">円</t>
  </si>
  <si>
    <t xml:space="preserve">ⅰ）</t>
  </si>
  <si>
    <t xml:space="preserve">うち、令和５年度と比較して令和６年度に増加する加算の見込額</t>
  </si>
  <si>
    <t xml:space="preserve">ア</t>
  </si>
  <si>
    <t xml:space="preserve">うち、令和７年度の賃金改善に充てるために繰り越す部分の見込額</t>
  </si>
  <si>
    <t xml:space="preserve">←</t>
  </si>
  <si>
    <r>
      <rPr>
        <b val="true"/>
        <sz val="11"/>
        <color rgb="FF000000"/>
        <rFont val="Noto Sans CJK JP"/>
        <family val="2"/>
      </rPr>
      <t xml:space="preserve">！（</t>
    </r>
    <r>
      <rPr>
        <b val="true"/>
        <sz val="11"/>
        <color rgb="FF000000"/>
        <rFont val="ＭＳ Ｐゴシック"/>
        <family val="3"/>
        <charset val="128"/>
      </rPr>
      <t xml:space="preserve">c</t>
    </r>
    <r>
      <rPr>
        <b val="true"/>
        <sz val="11"/>
        <color rgb="FF000000"/>
        <rFont val="Noto Sans CJK JP"/>
        <family val="2"/>
      </rPr>
      <t xml:space="preserve">）の見込額が</t>
    </r>
    <r>
      <rPr>
        <b val="true"/>
        <sz val="11"/>
        <color rgb="FF000000"/>
        <rFont val="ＭＳ Ｐゴシック"/>
        <family val="3"/>
        <charset val="128"/>
      </rPr>
      <t xml:space="preserve">(b)</t>
    </r>
    <r>
      <rPr>
        <b val="true"/>
        <sz val="11"/>
        <color rgb="FF000000"/>
        <rFont val="Noto Sans CJK JP"/>
        <family val="2"/>
      </rPr>
      <t xml:space="preserve">の令和６年度に増加する加算の見込額を超えています。</t>
    </r>
  </si>
  <si>
    <t xml:space="preserve">②</t>
  </si>
  <si>
    <r>
      <rPr>
        <sz val="9"/>
        <rFont val="Noto Sans CJK JP"/>
        <family val="2"/>
      </rPr>
      <t xml:space="preserve">令和６年度の賃金改善に充てる必要がある加算の見込額（賃金改善が必要な額）（</t>
    </r>
    <r>
      <rPr>
        <sz val="9"/>
        <rFont val="ＭＳ Ｐゴシック"/>
        <family val="3"/>
        <charset val="128"/>
      </rPr>
      <t xml:space="preserve">a - c</t>
    </r>
    <r>
      <rPr>
        <sz val="9"/>
        <rFont val="Noto Sans CJK JP"/>
        <family val="2"/>
      </rPr>
      <t xml:space="preserve">）</t>
    </r>
  </si>
  <si>
    <r>
      <rPr>
        <b val="true"/>
        <sz val="11"/>
        <rFont val="Noto Sans CJK JP"/>
        <family val="2"/>
      </rPr>
      <t xml:space="preserve">！③賃金改善の見込額 </t>
    </r>
    <r>
      <rPr>
        <b val="true"/>
        <sz val="11"/>
        <rFont val="ＭＳ Ｐゴシック"/>
        <family val="3"/>
        <charset val="128"/>
      </rPr>
      <t xml:space="preserve">(e) </t>
    </r>
    <r>
      <rPr>
        <b val="true"/>
        <sz val="11"/>
        <rFont val="Noto Sans CJK JP"/>
        <family val="2"/>
      </rPr>
      <t xml:space="preserve">が ②賃金改善が必要な額 </t>
    </r>
    <r>
      <rPr>
        <b val="true"/>
        <sz val="11"/>
        <rFont val="ＭＳ Ｐゴシック"/>
        <family val="3"/>
        <charset val="128"/>
      </rPr>
      <t xml:space="preserve">(d) </t>
    </r>
    <r>
      <rPr>
        <b val="true"/>
        <sz val="11"/>
        <rFont val="Noto Sans CJK JP"/>
        <family val="2"/>
      </rPr>
      <t xml:space="preserve">を下回っています。</t>
    </r>
  </si>
  <si>
    <t xml:space="preserve">③</t>
  </si>
  <si>
    <r>
      <rPr>
        <sz val="9"/>
        <rFont val="Noto Sans CJK JP"/>
        <family val="2"/>
      </rPr>
      <t xml:space="preserve">令和６年度の賃金改善の見込額
</t>
    </r>
    <r>
      <rPr>
        <b val="true"/>
        <sz val="9"/>
        <rFont val="Noto Sans CJK JP"/>
        <family val="2"/>
      </rPr>
      <t xml:space="preserve">（②の額以上となること）</t>
    </r>
  </si>
  <si>
    <t xml:space="preserve">令和５年度と比較した令和６年度の増加分の配分方法</t>
  </si>
  <si>
    <t xml:space="preserve">④</t>
  </si>
  <si>
    <r>
      <rPr>
        <sz val="9"/>
        <rFont val="Noto Sans CJK JP"/>
        <family val="2"/>
      </rPr>
      <t xml:space="preserve">令和５年度と比較して令和６年度に増加する加算の見込額（繰越分を除く。）（</t>
    </r>
    <r>
      <rPr>
        <sz val="9"/>
        <rFont val="ＭＳ Ｐゴシック"/>
        <family val="3"/>
        <charset val="128"/>
      </rPr>
      <t xml:space="preserve">b - c</t>
    </r>
    <r>
      <rPr>
        <sz val="9"/>
        <rFont val="Noto Sans CJK JP"/>
        <family val="2"/>
      </rPr>
      <t xml:space="preserve">）</t>
    </r>
  </si>
  <si>
    <t xml:space="preserve">⑤</t>
  </si>
  <si>
    <r>
      <rPr>
        <sz val="9"/>
        <rFont val="Noto Sans CJK JP"/>
        <family val="2"/>
      </rPr>
      <t xml:space="preserve">令和６年度に④を原資として行う新たな賃金改善の見込額</t>
    </r>
    <r>
      <rPr>
        <sz val="8"/>
        <rFont val="Noto Sans CJK JP"/>
        <family val="2"/>
      </rPr>
      <t xml:space="preserve">（ベースアップ（基本給及び決まって毎月支払われる手当の一律の引上げ）によるもの）</t>
    </r>
  </si>
  <si>
    <t xml:space="preserve">⑥</t>
  </si>
  <si>
    <t xml:space="preserve">⑤以外で、その他の手当、一時金等による新たな賃金改善の見込額</t>
  </si>
  <si>
    <r>
      <rPr>
        <b val="true"/>
        <sz val="11"/>
        <rFont val="Noto Sans CJK JP"/>
        <family val="2"/>
      </rPr>
      <t xml:space="preserve">！⑦令和６年度の新たな賃金改善の見込額 </t>
    </r>
    <r>
      <rPr>
        <b val="true"/>
        <sz val="11"/>
        <rFont val="ＭＳ Ｐゴシック"/>
        <family val="3"/>
        <charset val="128"/>
      </rPr>
      <t xml:space="preserve">(i = g + h) </t>
    </r>
    <r>
      <rPr>
        <b val="true"/>
        <sz val="11"/>
        <rFont val="Noto Sans CJK JP"/>
        <family val="2"/>
      </rPr>
      <t xml:space="preserve">が ④令和６年度に増加する加算の見込額 </t>
    </r>
    <r>
      <rPr>
        <b val="true"/>
        <sz val="11"/>
        <rFont val="ＭＳ Ｐゴシック"/>
        <family val="3"/>
        <charset val="128"/>
      </rPr>
      <t xml:space="preserve">(f) </t>
    </r>
    <r>
      <rPr>
        <b val="true"/>
        <sz val="11"/>
        <rFont val="Noto Sans CJK JP"/>
        <family val="2"/>
      </rPr>
      <t xml:space="preserve">を下回っています。</t>
    </r>
  </si>
  <si>
    <t xml:space="preserve">⑦</t>
  </si>
  <si>
    <r>
      <rPr>
        <sz val="9"/>
        <rFont val="Noto Sans CJK JP"/>
        <family val="2"/>
      </rPr>
      <t xml:space="preserve">新たな賃金改善の見込額の合計（</t>
    </r>
    <r>
      <rPr>
        <sz val="9"/>
        <rFont val="ＭＳ Ｐゴシック"/>
        <family val="3"/>
        <charset val="128"/>
      </rPr>
      <t xml:space="preserve">g + h</t>
    </r>
    <r>
      <rPr>
        <sz val="9"/>
        <rFont val="Noto Sans CJK JP"/>
        <family val="2"/>
      </rPr>
      <t xml:space="preserve">）</t>
    </r>
  </si>
  <si>
    <t xml:space="preserve">【記入上の注意】</t>
  </si>
  <si>
    <t xml:space="preserve">・</t>
  </si>
  <si>
    <r>
      <rPr>
        <sz val="8"/>
        <rFont val="ＭＳ Ｐゴシック"/>
        <family val="3"/>
        <charset val="128"/>
      </rPr>
      <t xml:space="preserve">(b) </t>
    </r>
    <r>
      <rPr>
        <sz val="8"/>
        <rFont val="Noto Sans CJK JP"/>
        <family val="2"/>
      </rPr>
      <t xml:space="preserve">には、令和５年度と比較して令和６年度に増加する加算の見込額として、旧３加算の</t>
    </r>
    <r>
      <rPr>
        <u val="single"/>
        <sz val="8"/>
        <rFont val="Noto Sans CJK JP"/>
        <family val="2"/>
      </rPr>
      <t xml:space="preserve">上位区分への移行</t>
    </r>
    <r>
      <rPr>
        <sz val="8"/>
        <rFont val="Noto Sans CJK JP"/>
        <family val="2"/>
      </rPr>
      <t xml:space="preserve">によるもの（令和６年４・５月分）並びに令和６年度改定での</t>
    </r>
    <r>
      <rPr>
        <u val="single"/>
        <sz val="8"/>
        <rFont val="Noto Sans CJK JP"/>
        <family val="2"/>
      </rPr>
      <t xml:space="preserve">加算率の引上げ</t>
    </r>
    <r>
      <rPr>
        <sz val="8"/>
        <rFont val="Noto Sans CJK JP"/>
        <family val="2"/>
      </rPr>
      <t xml:space="preserve">及び</t>
    </r>
    <r>
      <rPr>
        <u val="single"/>
        <sz val="8"/>
        <rFont val="Noto Sans CJK JP"/>
        <family val="2"/>
      </rPr>
      <t xml:space="preserve">新加算Ⅰ～Ⅳへの移行</t>
    </r>
    <r>
      <rPr>
        <sz val="8"/>
        <rFont val="Noto Sans CJK JP"/>
        <family val="2"/>
      </rPr>
      <t xml:space="preserve">によるもの（令和６年６月以降分）の合計額が別紙様式</t>
    </r>
    <r>
      <rPr>
        <sz val="8"/>
        <rFont val="ＭＳ Ｐゴシック"/>
        <family val="3"/>
        <charset val="128"/>
      </rPr>
      <t xml:space="preserve">6-2</t>
    </r>
    <r>
      <rPr>
        <sz val="8"/>
        <rFont val="Noto Sans CJK JP"/>
        <family val="2"/>
      </rPr>
      <t xml:space="preserve">から自動で転記される。このうち、令和７年度の賃金改善のために繰り越す額 </t>
    </r>
    <r>
      <rPr>
        <sz val="8"/>
        <rFont val="ＭＳ Ｐゴシック"/>
        <family val="3"/>
        <charset val="128"/>
      </rPr>
      <t xml:space="preserve">(c) </t>
    </r>
    <r>
      <rPr>
        <sz val="8"/>
        <rFont val="Noto Sans CJK JP"/>
        <family val="2"/>
      </rPr>
      <t xml:space="preserve">を除いた額が、</t>
    </r>
    <r>
      <rPr>
        <sz val="8"/>
        <rFont val="ＭＳ Ｐゴシック"/>
        <family val="3"/>
        <charset val="128"/>
      </rPr>
      <t xml:space="preserve">(f) </t>
    </r>
    <r>
      <rPr>
        <sz val="8"/>
        <rFont val="Noto Sans CJK JP"/>
        <family val="2"/>
      </rPr>
      <t xml:space="preserve">に転記される。</t>
    </r>
  </si>
  <si>
    <r>
      <rPr>
        <sz val="8"/>
        <rFont val="Noto Sans CJK JP"/>
        <family val="2"/>
      </rPr>
      <t xml:space="preserve">介護現場で働く方々にとって、令和６年度に</t>
    </r>
    <r>
      <rPr>
        <sz val="8"/>
        <rFont val="ＭＳ Ｐゴシック"/>
        <family val="3"/>
        <charset val="128"/>
      </rPr>
      <t xml:space="preserve">2.5</t>
    </r>
    <r>
      <rPr>
        <sz val="8"/>
        <rFont val="Noto Sans CJK JP"/>
        <family val="2"/>
      </rPr>
      <t xml:space="preserve">％、令和７年度に</t>
    </r>
    <r>
      <rPr>
        <sz val="8"/>
        <rFont val="ＭＳ Ｐゴシック"/>
        <family val="3"/>
        <charset val="128"/>
      </rPr>
      <t xml:space="preserve">2.0</t>
    </r>
    <r>
      <rPr>
        <sz val="8"/>
        <rFont val="Noto Sans CJK JP"/>
        <family val="2"/>
      </rPr>
      <t xml:space="preserve">％のベースアップへとつながるよう、令和６年度分の加算額の全額を令和６年度内の賃金改善に充てることは求めず、介護サービス事業者等の判断により、その一部を令和７年度に繰り越して賃金改善に充てることを認める。令和７年度に繰り越す額は、</t>
    </r>
    <r>
      <rPr>
        <sz val="8"/>
        <rFont val="ＭＳ Ｐゴシック"/>
        <family val="3"/>
        <charset val="128"/>
      </rPr>
      <t xml:space="preserve">(b) </t>
    </r>
    <r>
      <rPr>
        <sz val="8"/>
        <rFont val="Noto Sans CJK JP"/>
        <family val="2"/>
      </rPr>
      <t xml:space="preserve">を上回らない範囲内で各事業者等において設定し、</t>
    </r>
    <r>
      <rPr>
        <sz val="8"/>
        <rFont val="ＭＳ Ｐゴシック"/>
        <family val="3"/>
        <charset val="128"/>
      </rPr>
      <t xml:space="preserve">(c) </t>
    </r>
    <r>
      <rPr>
        <sz val="8"/>
        <rFont val="Noto Sans CJK JP"/>
        <family val="2"/>
      </rPr>
      <t xml:space="preserve">に記載すること。また、繰越分は全額令和７年度の賃金改善に充て、期間中に事業所が休廃止した場合には、必ず一時金等により介護職員その他の職員の賃金として配分すること。</t>
    </r>
  </si>
  <si>
    <r>
      <rPr>
        <sz val="8"/>
        <rFont val="ＭＳ Ｐゴシック"/>
        <family val="3"/>
        <charset val="128"/>
      </rPr>
      <t xml:space="preserve">(e)</t>
    </r>
    <r>
      <rPr>
        <sz val="8"/>
        <rFont val="Noto Sans CJK JP"/>
        <family val="2"/>
      </rPr>
      <t xml:space="preserve">・</t>
    </r>
    <r>
      <rPr>
        <sz val="8"/>
        <rFont val="ＭＳ Ｐゴシック"/>
        <family val="3"/>
        <charset val="128"/>
      </rPr>
      <t xml:space="preserve">(g)</t>
    </r>
    <r>
      <rPr>
        <sz val="8"/>
        <rFont val="Noto Sans CJK JP"/>
        <family val="2"/>
      </rPr>
      <t xml:space="preserve">・</t>
    </r>
    <r>
      <rPr>
        <sz val="8"/>
        <rFont val="ＭＳ Ｐゴシック"/>
        <family val="3"/>
        <charset val="128"/>
      </rPr>
      <t xml:space="preserve">(h) </t>
    </r>
    <r>
      <rPr>
        <sz val="8"/>
        <rFont val="Noto Sans CJK JP"/>
        <family val="2"/>
      </rPr>
      <t xml:space="preserve">には、新加算等の算定により実施する介護職員の賃金改善の見込額を計算し、記入すること。その際、加算による賃金改善を行った場合の法定福利費等の事業主負担の増加分を含めることができる。</t>
    </r>
  </si>
  <si>
    <r>
      <rPr>
        <sz val="8"/>
        <rFont val="ＭＳ Ｐゴシック"/>
        <family val="3"/>
        <charset val="128"/>
      </rPr>
      <t xml:space="preserve">(g) </t>
    </r>
    <r>
      <rPr>
        <sz val="8"/>
        <rFont val="Noto Sans CJK JP"/>
        <family val="2"/>
      </rPr>
      <t xml:space="preserve">は </t>
    </r>
    <r>
      <rPr>
        <sz val="8"/>
        <rFont val="ＭＳ Ｐゴシック"/>
        <family val="3"/>
        <charset val="128"/>
      </rPr>
      <t xml:space="preserve">(f) </t>
    </r>
    <r>
      <rPr>
        <sz val="8"/>
        <rFont val="Noto Sans CJK JP"/>
        <family val="2"/>
      </rPr>
      <t xml:space="preserve">の見込額以上となること。ただし、ベースアップのみにより当該賃金改善を行うことができない場合（例えば、令和６年度介護報酬改定を踏まえ賃金体系等を整備途上である場合）には、必要に応じて、その他の手当、一時金等を組み合わせて実施しても差し支えない。したがって、（</t>
    </r>
    <r>
      <rPr>
        <sz val="8"/>
        <rFont val="ＭＳ Ｐゴシック"/>
        <family val="3"/>
        <charset val="128"/>
      </rPr>
      <t xml:space="preserve">i</t>
    </r>
    <r>
      <rPr>
        <sz val="8"/>
        <rFont val="Noto Sans CJK JP"/>
        <family val="2"/>
      </rPr>
      <t xml:space="preserve">） の値（</t>
    </r>
    <r>
      <rPr>
        <sz val="8"/>
        <rFont val="ＭＳ Ｐゴシック"/>
        <family val="3"/>
        <charset val="128"/>
      </rPr>
      <t xml:space="preserve">g + h </t>
    </r>
    <r>
      <rPr>
        <sz val="8"/>
        <rFont val="Noto Sans CJK JP"/>
        <family val="2"/>
      </rPr>
      <t xml:space="preserve">の合計）が </t>
    </r>
    <r>
      <rPr>
        <sz val="8"/>
        <rFont val="ＭＳ Ｐゴシック"/>
        <family val="3"/>
        <charset val="128"/>
      </rPr>
      <t xml:space="preserve">(f) </t>
    </r>
    <r>
      <rPr>
        <sz val="8"/>
        <rFont val="Noto Sans CJK JP"/>
        <family val="2"/>
      </rPr>
      <t xml:space="preserve">以上であれば差し支えない。</t>
    </r>
  </si>
  <si>
    <t xml:space="preserve">（２）加算以外の部分で賃金水準を引き下げないことの誓約</t>
  </si>
  <si>
    <t xml:space="preserve">処遇改善加算等による賃金改善以外の部分で賃金水準を引き下げません。</t>
  </si>
  <si>
    <t xml:space="preserve">！チェックボックスにチェック（✔）が入っていません。</t>
  </si>
  <si>
    <t xml:space="preserve">「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</si>
  <si>
    <t xml:space="preserve">ただし、サービス利用者数の大幅な減少等の影響により、結果として加算以外の部分で賃金が下がった場合には、その事情を別紙様式５「特別な事情に係る届出書」により届け出ることで算定要件を満たすこととする。</t>
  </si>
  <si>
    <t xml:space="preserve">（３）賃金改善を行う賃金項目及び方法</t>
  </si>
  <si>
    <t xml:space="preserve">！記入・選択が必要な欄が記入されていません。</t>
  </si>
  <si>
    <t xml:space="preserve">①賃金改善実施期間</t>
  </si>
  <si>
    <t xml:space="preserve">令和</t>
  </si>
  <si>
    <t xml:space="preserve">年</t>
  </si>
  <si>
    <t xml:space="preserve">月</t>
  </si>
  <si>
    <t xml:space="preserve">～</t>
  </si>
  <si>
    <t xml:space="preserve">(</t>
  </si>
  <si>
    <t xml:space="preserve">か月</t>
  </si>
  <si>
    <t xml:space="preserve">)</t>
  </si>
  <si>
    <t xml:space="preserve">②賃金改善を行う給与の種類</t>
  </si>
  <si>
    <t xml:space="preserve">基本給</t>
  </si>
  <si>
    <t xml:space="preserve">手当（新設）</t>
  </si>
  <si>
    <t xml:space="preserve">手当（既存の増額）</t>
  </si>
  <si>
    <t xml:space="preserve">賞与</t>
  </si>
  <si>
    <t xml:space="preserve">その他</t>
  </si>
  <si>
    <t xml:space="preserve">（</t>
  </si>
  <si>
    <t xml:space="preserve">）</t>
  </si>
  <si>
    <t xml:space="preserve">！「その他」を選択する場合は、チェックボックスへのチェック（✓）とカッコ内への具体的な給与の種類の記載を両方行ってください。</t>
  </si>
  <si>
    <t xml:space="preserve">③具体的な取組内容</t>
  </si>
  <si>
    <t xml:space="preserve">（当該事業所における賃金改善の内容の根拠となる規則・規程）</t>
  </si>
  <si>
    <t xml:space="preserve">就業規則</t>
  </si>
  <si>
    <t xml:space="preserve">賃金規程</t>
  </si>
  <si>
    <r>
      <rPr>
        <sz val="9"/>
        <color rgb="FF000000"/>
        <rFont val="Noto Sans CJK JP"/>
        <family val="2"/>
      </rPr>
      <t xml:space="preserve">（賃金改善に関する規定内容）</t>
    </r>
    <r>
      <rPr>
        <sz val="7"/>
        <color rgb="FF000000"/>
        <rFont val="Noto Sans CJK JP"/>
        <family val="2"/>
      </rPr>
      <t xml:space="preserve">※上記の根拠規程のうち、賃金改善に関する部分を抜き出す等すること。</t>
    </r>
  </si>
  <si>
    <t xml:space="preserve">（参考）判定用・指定権者用</t>
  </si>
  <si>
    <t xml:space="preserve">実施済み</t>
  </si>
  <si>
    <r>
      <rPr>
        <sz val="8"/>
        <color rgb="FF000000"/>
        <rFont val="Noto Sans CJK JP"/>
        <family val="2"/>
      </rPr>
      <t xml:space="preserve">　※前年度に提出した計画書から変更がある場合には、変更箇所を</t>
    </r>
    <r>
      <rPr>
        <u val="single"/>
        <sz val="8"/>
        <color rgb="FF000000"/>
        <rFont val="Noto Sans CJK JP"/>
        <family val="2"/>
      </rPr>
      <t xml:space="preserve">下線</t>
    </r>
    <r>
      <rPr>
        <sz val="8"/>
        <color rgb="FF000000"/>
        <rFont val="Noto Sans CJK JP"/>
        <family val="2"/>
      </rPr>
      <t xml:space="preserve">とするなど明確にすること。</t>
    </r>
  </si>
  <si>
    <t xml:space="preserve">予定</t>
  </si>
  <si>
    <t xml:space="preserve">（上記取組の開始時期）</t>
  </si>
  <si>
    <t xml:space="preserve">平成</t>
  </si>
  <si>
    <t xml:space="preserve">実施済</t>
  </si>
  <si>
    <t xml:space="preserve">実施する</t>
  </si>
  <si>
    <t xml:space="preserve">④ベースアップの実施予定</t>
  </si>
  <si>
    <t xml:space="preserve"> 実施する</t>
  </si>
  <si>
    <t xml:space="preserve">実施しない場合、やむを得ない事情</t>
  </si>
  <si>
    <t xml:space="preserve">３　介護職員等処遇改善加算等の要件について</t>
  </si>
  <si>
    <r>
      <rPr>
        <b val="true"/>
        <sz val="11"/>
        <color rgb="FF000000"/>
        <rFont val="Noto Sans CJK JP"/>
        <family val="2"/>
      </rPr>
      <t xml:space="preserve">（１）（参考）月額賃金改善要件Ⅰ（新加算Ⅳの</t>
    </r>
    <r>
      <rPr>
        <b val="true"/>
        <sz val="11"/>
        <color rgb="FF000000"/>
        <rFont val="ＭＳ Ｐゴシック"/>
        <family val="3"/>
        <charset val="128"/>
      </rPr>
      <t xml:space="preserve">1/2</t>
    </r>
    <r>
      <rPr>
        <b val="true"/>
        <sz val="11"/>
        <color rgb="FF000000"/>
        <rFont val="Noto Sans CJK JP"/>
        <family val="2"/>
      </rPr>
      <t xml:space="preserve">以上の月額賃金改善）　</t>
    </r>
    <r>
      <rPr>
        <b val="true"/>
        <sz val="9"/>
        <color rgb="FF000000"/>
        <rFont val="Noto Sans CJK JP"/>
        <family val="2"/>
      </rPr>
      <t xml:space="preserve">【新加算Ⅰ～Ⅳ】
　　　</t>
    </r>
    <r>
      <rPr>
        <b val="true"/>
        <u val="single"/>
        <sz val="9"/>
        <color rgb="FF000000"/>
        <rFont val="Noto Sans CJK JP"/>
        <family val="2"/>
      </rPr>
      <t xml:space="preserve">※令和６年度中は適用されないため、記入は任意</t>
    </r>
  </si>
  <si>
    <t xml:space="preserve">令和６年度の新加算Ⅳ相当の見込額の１／２</t>
  </si>
  <si>
    <t xml:space="preserve">！②が①以上になっていません。このままでも令和６年度の加算は算定できますが、令和７年度以降はこの要件を満たす必要があるため、令和６年度中に必要な準備を行ってください。</t>
  </si>
  <si>
    <r>
      <rPr>
        <sz val="9"/>
        <rFont val="Noto Sans CJK JP"/>
        <family val="2"/>
      </rPr>
      <t xml:space="preserve">令和６年度の加算による賃金改善の見込額のうち、月額賃金改善による額 　</t>
    </r>
    <r>
      <rPr>
        <b val="true"/>
        <sz val="9"/>
        <rFont val="Noto Sans CJK JP"/>
        <family val="2"/>
      </rPr>
      <t xml:space="preserve">（①の見込額以上となること）</t>
    </r>
  </si>
  <si>
    <r>
      <rPr>
        <sz val="8"/>
        <color rgb="FF000000"/>
        <rFont val="Noto Sans CJK JP"/>
        <family val="2"/>
      </rPr>
      <t xml:space="preserve">令和７年度以降に新加算の算定を行う場合は、本要件を必ず満たす必要があることから、上記のグレー色のセルに「</t>
    </r>
    <r>
      <rPr>
        <sz val="8"/>
        <color rgb="FF000000"/>
        <rFont val="ＭＳ Ｐゴシック"/>
        <family val="3"/>
        <charset val="128"/>
      </rPr>
      <t xml:space="preserve">×</t>
    </r>
    <r>
      <rPr>
        <sz val="8"/>
        <color rgb="FF000000"/>
        <rFont val="Noto Sans CJK JP"/>
        <family val="2"/>
      </rPr>
      <t xml:space="preserve">」が付く場合は、令和６年度中（令和７年３月末まで）に、</t>
    </r>
    <r>
      <rPr>
        <b val="true"/>
        <u val="single"/>
        <sz val="8"/>
        <color rgb="FF000000"/>
        <rFont val="Noto Sans CJK JP"/>
        <family val="2"/>
      </rPr>
      <t xml:space="preserve">加算を原資とする一時金等の一部を基本給等の引上げに付け替える</t>
    </r>
    <r>
      <rPr>
        <sz val="8"/>
        <color rgb="FF000000"/>
        <rFont val="Noto Sans CJK JP"/>
        <family val="2"/>
      </rPr>
      <t xml:space="preserve">などの必要な対応を行うこと。</t>
    </r>
  </si>
  <si>
    <r>
      <rPr>
        <b val="true"/>
        <sz val="11"/>
        <color rgb="FF000000"/>
        <rFont val="Noto Sans CJK JP"/>
        <family val="2"/>
      </rPr>
      <t xml:space="preserve">（２）月額賃金改善要件Ⅱ（旧ベア加算相当の</t>
    </r>
    <r>
      <rPr>
        <b val="true"/>
        <sz val="11"/>
        <color rgb="FF000000"/>
        <rFont val="ＭＳ Ｐゴシック"/>
        <family val="3"/>
        <charset val="128"/>
      </rPr>
      <t xml:space="preserve">2/3</t>
    </r>
    <r>
      <rPr>
        <b val="true"/>
        <sz val="11"/>
        <color rgb="FF000000"/>
        <rFont val="Noto Sans CJK JP"/>
        <family val="2"/>
      </rPr>
      <t xml:space="preserve">以上の新規の月額賃金改善）　</t>
    </r>
    <r>
      <rPr>
        <b val="true"/>
        <sz val="9"/>
        <color rgb="FF000000"/>
        <rFont val="Noto Sans CJK JP"/>
        <family val="2"/>
      </rPr>
      <t xml:space="preserve">【新加算Ⅰ～Ⅳ】
　　　※新加算Ⅰ～Ⅳを算定するまで旧ベア加算又は新加算Ⅴ⑵・⑷・⑺・⑼・⒀ を</t>
    </r>
    <r>
      <rPr>
        <b val="true"/>
        <u val="single"/>
        <sz val="9"/>
        <color rgb="FF000000"/>
        <rFont val="Noto Sans CJK JP"/>
        <family val="2"/>
      </rPr>
      <t xml:space="preserve">算定していなかった</t>
    </r>
    <r>
      <rPr>
        <b val="true"/>
        <sz val="9"/>
        <color rgb="FF000000"/>
        <rFont val="Noto Sans CJK JP"/>
        <family val="2"/>
      </rPr>
      <t xml:space="preserve">事業所のみ</t>
    </r>
  </si>
  <si>
    <t xml:space="preserve">①新加算への移行に伴い、新たに増加する旧ベースアップ等加算相当の見込額</t>
  </si>
  <si>
    <t xml:space="preserve">！この欄は直接要件には影響しませんが、②が①以上となっていません。</t>
  </si>
  <si>
    <t xml:space="preserve">②新たに増加する旧ベースアップ等加算相当を原資として実施する新たな賃金改善の見込額</t>
  </si>
  <si>
    <t xml:space="preserve">％</t>
  </si>
  <si>
    <r>
      <rPr>
        <b val="true"/>
        <sz val="11"/>
        <rFont val="Noto Sans CJK JP"/>
        <family val="2"/>
      </rPr>
      <t xml:space="preserve">！旧ベースアップ等加算相当の見込額の</t>
    </r>
    <r>
      <rPr>
        <b val="true"/>
        <sz val="11"/>
        <rFont val="ＭＳ Ｐゴシック"/>
        <family val="3"/>
        <charset val="128"/>
      </rPr>
      <t xml:space="preserve">2/3</t>
    </r>
    <r>
      <rPr>
        <b val="true"/>
        <sz val="11"/>
        <rFont val="Noto Sans CJK JP"/>
        <family val="2"/>
      </rPr>
      <t xml:space="preserve">以上の新規の月額賃金改善を行う計画になっていません。</t>
    </r>
  </si>
  <si>
    <r>
      <rPr>
        <sz val="9"/>
        <color rgb="FF000000"/>
        <rFont val="Noto Sans CJK JP"/>
        <family val="2"/>
      </rPr>
      <t xml:space="preserve">ⅰ）うち、基本給等の新規の引上げによる賃金改善の見込額</t>
    </r>
    <r>
      <rPr>
        <b val="true"/>
        <sz val="9"/>
        <color rgb="FF000000"/>
        <rFont val="Noto Sans CJK JP"/>
        <family val="2"/>
      </rPr>
      <t xml:space="preserve">（①の額の</t>
    </r>
    <r>
      <rPr>
        <b val="true"/>
        <sz val="9"/>
        <color rgb="FF000000"/>
        <rFont val="ＭＳ Ｐゴシック"/>
        <family val="3"/>
        <charset val="128"/>
      </rPr>
      <t xml:space="preserve">2/3</t>
    </r>
    <r>
      <rPr>
        <b val="true"/>
        <sz val="9"/>
        <color rgb="FF000000"/>
        <rFont val="Noto Sans CJK JP"/>
        <family val="2"/>
      </rPr>
      <t xml:space="preserve">以上となること）
</t>
    </r>
    <r>
      <rPr>
        <sz val="8"/>
        <color rgb="FF000000"/>
        <rFont val="Noto Sans CJK JP"/>
        <family val="2"/>
      </rPr>
      <t xml:space="preserve">（括弧内は月額（</t>
    </r>
    <r>
      <rPr>
        <sz val="8"/>
        <color rgb="FF000000"/>
        <rFont val="ＭＳ Ｐゴシック"/>
        <family val="3"/>
        <charset val="128"/>
      </rPr>
      <t xml:space="preserve">10</t>
    </r>
    <r>
      <rPr>
        <sz val="8"/>
        <color rgb="FF000000"/>
        <rFont val="Noto Sans CJK JP"/>
        <family val="2"/>
      </rPr>
      <t xml:space="preserve">か月間算定するとした場合））</t>
    </r>
  </si>
  <si>
    <r>
      <rPr>
        <b val="true"/>
        <sz val="11"/>
        <color rgb="FF000000"/>
        <rFont val="Noto Sans CJK JP"/>
        <family val="2"/>
      </rPr>
      <t xml:space="preserve">（３）月額賃金改善要件Ⅲ（旧ベア加算額の</t>
    </r>
    <r>
      <rPr>
        <b val="true"/>
        <sz val="11"/>
        <color rgb="FF000000"/>
        <rFont val="ＭＳ Ｐゴシック"/>
        <family val="3"/>
        <charset val="128"/>
      </rPr>
      <t xml:space="preserve">2/3</t>
    </r>
    <r>
      <rPr>
        <b val="true"/>
        <sz val="11"/>
        <color rgb="FF000000"/>
        <rFont val="Noto Sans CJK JP"/>
        <family val="2"/>
      </rPr>
      <t xml:space="preserve">以上の新規の月額賃金改善）</t>
    </r>
    <r>
      <rPr>
        <b val="true"/>
        <sz val="10"/>
        <color rgb="FF000000"/>
        <rFont val="Noto Sans CJK JP"/>
        <family val="2"/>
      </rPr>
      <t xml:space="preserve">　</t>
    </r>
    <r>
      <rPr>
        <b val="true"/>
        <sz val="9"/>
        <color rgb="FF000000"/>
        <rFont val="Noto Sans CJK JP"/>
        <family val="2"/>
      </rPr>
      <t xml:space="preserve">【旧ベア加算】</t>
    </r>
  </si>
  <si>
    <r>
      <rPr>
        <b val="true"/>
        <sz val="9"/>
        <color rgb="FF000000"/>
        <rFont val="Noto Sans CJK JP"/>
        <family val="2"/>
      </rPr>
      <t xml:space="preserve">【令和５年度から</t>
    </r>
    <r>
      <rPr>
        <b val="true"/>
        <u val="single"/>
        <sz val="9"/>
        <color rgb="FF000000"/>
        <rFont val="Noto Sans CJK JP"/>
        <family val="2"/>
      </rPr>
      <t xml:space="preserve">継続して</t>
    </r>
    <r>
      <rPr>
        <b val="true"/>
        <sz val="9"/>
        <color rgb="FF000000"/>
        <rFont val="Noto Sans CJK JP"/>
        <family val="2"/>
      </rPr>
      <t xml:space="preserve">旧ベースアップ等加算を算定する事業所について】</t>
    </r>
  </si>
  <si>
    <t xml:space="preserve">⇒</t>
  </si>
  <si>
    <t xml:space="preserve">令和６年度も令和５年度のベースアップ等加算の配分のために行ったものと同等以上の賃金改善を継続することを誓約すること</t>
  </si>
  <si>
    <t xml:space="preserve">基準を満たす</t>
  </si>
  <si>
    <t xml:space="preserve">令和５年度も旧ベースアップ等加算を算定しており、令和６年度も同様の賃金改善を継続します。</t>
  </si>
  <si>
    <r>
      <rPr>
        <b val="true"/>
        <sz val="9"/>
        <color rgb="FF000000"/>
        <rFont val="Noto Sans CJK JP"/>
        <family val="2"/>
      </rPr>
      <t xml:space="preserve">【令和６年４・５月から</t>
    </r>
    <r>
      <rPr>
        <b val="true"/>
        <u val="single"/>
        <sz val="9"/>
        <color rgb="FF000000"/>
        <rFont val="Noto Sans CJK JP"/>
        <family val="2"/>
      </rPr>
      <t xml:space="preserve">新規に旧</t>
    </r>
    <r>
      <rPr>
        <b val="true"/>
        <sz val="9"/>
        <color rgb="FF000000"/>
        <rFont val="Noto Sans CJK JP"/>
        <family val="2"/>
      </rPr>
      <t xml:space="preserve">ベースアップ等加算を算定する事業所について】</t>
    </r>
  </si>
  <si>
    <t xml:space="preserve">新規に算定する事業所の旧ベースアップ等加算について、介護職員とその他の職種のそれぞれについて、賃金改善の見込額の３分の２以上が、基本給等（基本給又は決まって毎月支払われる手当）の引上げに充てられる計画になっていること</t>
  </si>
  <si>
    <t xml:space="preserve">①新規に算定する旧ベースアップ等加算の見込額</t>
  </si>
  <si>
    <t xml:space="preserve">○</t>
  </si>
  <si>
    <r>
      <rPr>
        <sz val="9"/>
        <color rgb="FF000000"/>
        <rFont val="Noto Sans CJK JP"/>
        <family val="2"/>
      </rPr>
      <t xml:space="preserve">②旧ベースアップ等加算による賃金改善の見込額</t>
    </r>
    <r>
      <rPr>
        <sz val="8"/>
        <color rgb="FF000000"/>
        <rFont val="Noto Sans CJK JP"/>
        <family val="2"/>
      </rPr>
      <t xml:space="preserve">（ⅰ・ⅱの合計）</t>
    </r>
  </si>
  <si>
    <t xml:space="preserve">介護職員</t>
  </si>
  <si>
    <t xml:space="preserve">ⅰ）旧ベースアップ等加算による賃金改善の見込額</t>
  </si>
  <si>
    <r>
      <rPr>
        <b val="true"/>
        <sz val="9"/>
        <rFont val="Noto Sans CJK JP"/>
        <family val="2"/>
      </rPr>
      <t xml:space="preserve">！介護職員について、旧ベア加算額の</t>
    </r>
    <r>
      <rPr>
        <b val="true"/>
        <sz val="9"/>
        <rFont val="ＭＳ Ｐゴシック"/>
        <family val="3"/>
        <charset val="128"/>
      </rPr>
      <t xml:space="preserve">2/3</t>
    </r>
    <r>
      <rPr>
        <b val="true"/>
        <sz val="9"/>
        <rFont val="Noto Sans CJK JP"/>
        <family val="2"/>
      </rPr>
      <t xml:space="preserve">以上の新規の月額賃金改善の要件を満たしていません。</t>
    </r>
  </si>
  <si>
    <t xml:space="preserve">うち、基本給等の新規の引上げによる賃金改善の見込額（総額）（括弧内は月額（２か月間算定するとした場合））</t>
  </si>
  <si>
    <t xml:space="preserve">その他の
職員</t>
  </si>
  <si>
    <r>
      <rPr>
        <sz val="9"/>
        <color rgb="FF000000"/>
        <rFont val="ＭＳ Ｐゴシック"/>
        <family val="3"/>
        <charset val="128"/>
      </rPr>
      <t xml:space="preserve"> ii </t>
    </r>
    <r>
      <rPr>
        <sz val="9"/>
        <color rgb="FF000000"/>
        <rFont val="Noto Sans CJK JP"/>
        <family val="2"/>
      </rPr>
      <t xml:space="preserve">）旧ベースアップ等加算による賃金改善の見込額</t>
    </r>
  </si>
  <si>
    <r>
      <rPr>
        <b val="true"/>
        <sz val="9"/>
        <rFont val="Noto Sans CJK JP"/>
        <family val="2"/>
      </rPr>
      <t xml:space="preserve">！その他の職種について、旧ベア加算額の</t>
    </r>
    <r>
      <rPr>
        <b val="true"/>
        <sz val="9"/>
        <rFont val="ＭＳ Ｐゴシック"/>
        <family val="3"/>
        <charset val="128"/>
      </rPr>
      <t xml:space="preserve">2/3</t>
    </r>
    <r>
      <rPr>
        <b val="true"/>
        <sz val="9"/>
        <rFont val="Noto Sans CJK JP"/>
        <family val="2"/>
      </rPr>
      <t xml:space="preserve">以上の新規の月額賃金改善の要件を満たしていません。</t>
    </r>
  </si>
  <si>
    <t xml:space="preserve"> </t>
  </si>
  <si>
    <t xml:space="preserve">（４）キャリアパス要件Ⅰ・Ⅱ</t>
  </si>
  <si>
    <t xml:space="preserve">【新加算Ⅰ～Ⅳ・Ⅴ⑴～⑹・Ⅴ⑻・Ⅴ⑾、旧処遇Ⅰ・Ⅱ】</t>
  </si>
  <si>
    <r>
      <rPr>
        <b val="true"/>
        <sz val="9"/>
        <color rgb="FF000000"/>
        <rFont val="Noto Sans CJK JP"/>
        <family val="2"/>
      </rPr>
      <t xml:space="preserve">キャリアパス要件ⅠとⅡの</t>
    </r>
    <r>
      <rPr>
        <b val="true"/>
        <u val="single"/>
        <sz val="9"/>
        <color rgb="FF000000"/>
        <rFont val="Noto Sans CJK JP"/>
        <family val="2"/>
      </rPr>
      <t xml:space="preserve">両方</t>
    </r>
    <r>
      <rPr>
        <b val="true"/>
        <sz val="9"/>
        <color rgb="FF000000"/>
        <rFont val="Noto Sans CJK JP"/>
        <family val="2"/>
      </rPr>
      <t xml:space="preserve">を満たすこと。</t>
    </r>
  </si>
  <si>
    <t xml:space="preserve">【新加算Ⅴ⑺・⑼・⑽・⑿～⒁、旧処遇Ⅲ】</t>
  </si>
  <si>
    <r>
      <rPr>
        <b val="true"/>
        <sz val="9"/>
        <color rgb="FF000000"/>
        <rFont val="Noto Sans CJK JP"/>
        <family val="2"/>
      </rPr>
      <t xml:space="preserve">キャリアパス要件ⅠとⅡの</t>
    </r>
    <r>
      <rPr>
        <b val="true"/>
        <u val="single"/>
        <sz val="9"/>
        <color rgb="FF000000"/>
        <rFont val="Noto Sans CJK JP"/>
        <family val="2"/>
      </rPr>
      <t xml:space="preserve">どちらか</t>
    </r>
    <r>
      <rPr>
        <b val="true"/>
        <sz val="9"/>
        <color rgb="FF000000"/>
        <rFont val="Noto Sans CJK JP"/>
        <family val="2"/>
      </rPr>
      <t xml:space="preserve">を満たすこと。</t>
    </r>
  </si>
  <si>
    <t xml:space="preserve">キャリアパス要件Ⅰ（任用要件・賃金体系の整備等）　</t>
  </si>
  <si>
    <t xml:space="preserve">次のイからハまでのすべての基準を満たす。</t>
  </si>
  <si>
    <t xml:space="preserve">イ</t>
  </si>
  <si>
    <r>
      <rPr>
        <sz val="9"/>
        <color rgb="FF000000"/>
        <rFont val="Noto Sans CJK JP"/>
        <family val="2"/>
      </rPr>
      <t xml:space="preserve">介護職員の</t>
    </r>
    <r>
      <rPr>
        <u val="single"/>
        <sz val="9"/>
        <color rgb="FF000000"/>
        <rFont val="Noto Sans CJK JP"/>
        <family val="2"/>
      </rPr>
      <t xml:space="preserve">任用</t>
    </r>
    <r>
      <rPr>
        <sz val="9"/>
        <color rgb="FF000000"/>
        <rFont val="Noto Sans CJK JP"/>
        <family val="2"/>
      </rPr>
      <t xml:space="preserve">における職位、職責又は職務内容等の要件を定めている。</t>
    </r>
  </si>
  <si>
    <t xml:space="preserve">ロ</t>
  </si>
  <si>
    <r>
      <rPr>
        <sz val="9"/>
        <color rgb="FF000000"/>
        <rFont val="Noto Sans CJK JP"/>
        <family val="2"/>
      </rPr>
      <t xml:space="preserve">イに掲げる職位、職責又は職務内容等に応じた</t>
    </r>
    <r>
      <rPr>
        <u val="single"/>
        <sz val="9"/>
        <color rgb="FF000000"/>
        <rFont val="Noto Sans CJK JP"/>
        <family val="2"/>
      </rPr>
      <t xml:space="preserve">賃金体系</t>
    </r>
    <r>
      <rPr>
        <sz val="9"/>
        <color rgb="FF000000"/>
        <rFont val="Noto Sans CJK JP"/>
        <family val="2"/>
      </rPr>
      <t xml:space="preserve">を定めている。</t>
    </r>
  </si>
  <si>
    <t xml:space="preserve">誓約にチェック</t>
  </si>
  <si>
    <t xml:space="preserve">ハ</t>
  </si>
  <si>
    <t xml:space="preserve">イ、ロについて、就業規則等の明確な根拠規定を書面で整備し、全ての介護職員に周知している。</t>
  </si>
  <si>
    <r>
      <rPr>
        <b val="true"/>
        <sz val="9"/>
        <rFont val="Noto Sans CJK JP"/>
        <family val="2"/>
      </rPr>
      <t xml:space="preserve">⇒上記が「</t>
    </r>
    <r>
      <rPr>
        <b val="true"/>
        <sz val="9"/>
        <rFont val="ＭＳ Ｐゴシック"/>
        <family val="3"/>
        <charset val="128"/>
      </rPr>
      <t xml:space="preserve">×</t>
    </r>
    <r>
      <rPr>
        <b val="true"/>
        <sz val="9"/>
        <rFont val="Noto Sans CJK JP"/>
        <family val="2"/>
      </rPr>
      <t xml:space="preserve">」の場合、令和６年度中の整備を誓約すること。</t>
    </r>
  </si>
  <si>
    <t xml:space="preserve">令和６年度中（令和７年３月末まで）に介護職員の任用要件・賃金体系を定めます。</t>
  </si>
  <si>
    <t xml:space="preserve">！「次のイからハまでのすべての基準を満たす。」の欄が「○」でないのに、左のチェックボックスにチェック（✔）が入っていません。</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</si>
  <si>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</si>
  <si>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</si>
  <si>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</si>
  <si>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①にチェック</t>
  </si>
  <si>
    <t xml:space="preserve">イの実現のための具体的な取組内容
（該当する項目にチェック（✔）した上で、具体的な内容を記載）</t>
  </si>
  <si>
    <r>
      <rPr>
        <sz val="9"/>
        <color rgb="FF000000"/>
        <rFont val="Noto Sans CJK JP"/>
        <family val="2"/>
      </rPr>
      <t xml:space="preserve">資質向上のための計画に沿って、研修機会の提供又は技術指導等を実施するとともに、介護職員の能力評価を行う。　</t>
    </r>
    <r>
      <rPr>
        <sz val="8"/>
        <color rgb="FF000000"/>
        <rFont val="Noto Sans CJK JP"/>
        <family val="2"/>
      </rPr>
      <t xml:space="preserve">※当該取組の内容について以下に記載すること</t>
    </r>
  </si>
  <si>
    <t xml:space="preserve">②にチェック</t>
  </si>
  <si>
    <t xml:space="preserve">！チェックボックスにチェック（✔）するだけでなく、右側の自由記載欄に具体的な内容を記載してください。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</si>
  <si>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</si>
  <si>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</si>
  <si>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イについて、全ての介護職員に周知している。</t>
  </si>
  <si>
    <r>
      <rPr>
        <b val="true"/>
        <sz val="9"/>
        <rFont val="Noto Sans CJK JP"/>
        <family val="2"/>
      </rPr>
      <t xml:space="preserve">⇒上記が「</t>
    </r>
    <r>
      <rPr>
        <b val="true"/>
        <sz val="9"/>
        <rFont val="ＭＳ Ｐゴシック"/>
        <family val="3"/>
        <charset val="128"/>
      </rPr>
      <t xml:space="preserve">×</t>
    </r>
    <r>
      <rPr>
        <b val="true"/>
        <sz val="9"/>
        <rFont val="Noto Sans CJK JP"/>
        <family val="2"/>
      </rPr>
      <t xml:space="preserve">」の場合、令和６年度中の実施を誓約すること。</t>
    </r>
  </si>
  <si>
    <t xml:space="preserve">令和６年度中（令和７年３月末まで）に研修等に係る計画を策定し、研修の実施又は研修機会の確保を行います。</t>
  </si>
  <si>
    <t xml:space="preserve">！「次のイとロの両方の基準を満たす。」の欄が「〇」でないのに、左のチェックボックスにチェック（✔）が入っていません。</t>
  </si>
  <si>
    <r>
      <rPr>
        <b val="true"/>
        <sz val="11"/>
        <color rgb="FF000000"/>
        <rFont val="Noto Sans CJK JP"/>
        <family val="2"/>
      </rPr>
      <t xml:space="preserve">（５）キャリアパス要件Ⅲ　</t>
    </r>
    <r>
      <rPr>
        <b val="true"/>
        <sz val="9"/>
        <color rgb="FF000000"/>
        <rFont val="Noto Sans CJK JP"/>
        <family val="2"/>
      </rPr>
      <t xml:space="preserve">【新加算Ⅰ～Ⅲ、Ⅴ⑴・⑶・⑻、旧処遇Ⅰ】</t>
    </r>
  </si>
  <si>
    <t xml:space="preserve">キャリアパス要件Ⅲ（昇給の仕組みの整備等）</t>
  </si>
  <si>
    <t xml:space="preserve">介護職員について、経験若しくは資格等に応じて昇給する仕組み又は一定の基準に基づき定期に昇給を判定する仕組みを設けている。</t>
  </si>
  <si>
    <t xml:space="preserve">③にチェック</t>
  </si>
  <si>
    <t xml:space="preserve">具体的な仕組みの内容（該当するもの全てにチェック（✔）すること。）</t>
  </si>
  <si>
    <t xml:space="preserve">経験に応じて昇給する仕組み
※「勤続年数」や「経験年数」などに応じて昇給する仕組みを指す。</t>
  </si>
  <si>
    <t xml:space="preserve">！「次のイとロの両方の基準を満たす。」のチェックボックスにチェック（✓）を入れた上で、①～③のチェックボックスのうち少なくとも１つ以上にチェック（✔）を入れてください。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</si>
  <si>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</si>
  <si>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</si>
  <si>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r>
      <rPr>
        <sz val="9"/>
        <rFont val="Noto Sans CJK JP"/>
        <family val="2"/>
      </rPr>
      <t xml:space="preserve">⇒上記が「</t>
    </r>
    <r>
      <rPr>
        <sz val="9"/>
        <rFont val="ＭＳ Ｐゴシック"/>
        <family val="3"/>
        <charset val="128"/>
      </rPr>
      <t xml:space="preserve">×</t>
    </r>
    <r>
      <rPr>
        <sz val="9"/>
        <rFont val="Noto Sans CJK JP"/>
        <family val="2"/>
      </rPr>
      <t xml:space="preserve">」の場合、令和６年度中の整備を誓約すること。</t>
    </r>
  </si>
  <si>
    <t xml:space="preserve">令和６年度中（令和７年３月末まで）に昇給の仕組みを整備します。</t>
  </si>
  <si>
    <r>
      <rPr>
        <b val="true"/>
        <sz val="11"/>
        <color rgb="FF000000"/>
        <rFont val="Noto Sans CJK JP"/>
        <family val="2"/>
      </rPr>
      <t xml:space="preserve">（６）キャリアパス要件Ⅳ　</t>
    </r>
    <r>
      <rPr>
        <b val="true"/>
        <sz val="9"/>
        <color rgb="FF000000"/>
        <rFont val="Noto Sans CJK JP"/>
        <family val="2"/>
      </rPr>
      <t xml:space="preserve">【新加算Ⅰ・Ⅱ、Ⅴ⑴～⑺・⑼・⑽・⑿、旧特定Ⅰ・Ⅱ】</t>
    </r>
  </si>
  <si>
    <t xml:space="preserve">キャリアパス要件Ⅳ（改善後の賃金要件） ⇒以下の欄が「○」の場合、要件を満たしている。</t>
  </si>
  <si>
    <t xml:space="preserve">旧特定加算Ⅰ・Ⅱの要件（４・５月）</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</si>
  <si>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t>
    </r>
  </si>
  <si>
    <t xml:space="preserve">⇐</t>
  </si>
  <si>
    <t xml:space="preserve">キャリアパス要件Ⅳを「満たす」とした事業所数（短期入所・予防・総合事業での重複を除く。）</t>
  </si>
  <si>
    <t xml:space="preserve">新加算Ⅰ・Ⅱ、Ⅴ⑴～⑺・⑼・⑽・⑿の要件（６月以降）</t>
  </si>
  <si>
    <r>
      <rPr>
        <b val="true"/>
        <sz val="10"/>
        <color rgb="FF000000"/>
        <rFont val="Noto Sans CJK JP"/>
        <family val="2"/>
      </rPr>
      <t xml:space="preserve">⇒上記のいずれかまたは全てに「</t>
    </r>
    <r>
      <rPr>
        <b val="true"/>
        <sz val="10"/>
        <color rgb="FF000000"/>
        <rFont val="ＭＳ Ｐゴシック"/>
        <family val="3"/>
        <charset val="128"/>
      </rPr>
      <t xml:space="preserve">×</t>
    </r>
    <r>
      <rPr>
        <b val="true"/>
        <sz val="10"/>
        <color rgb="FF000000"/>
        <rFont val="Noto Sans CJK JP"/>
        <family val="2"/>
      </rPr>
      <t xml:space="preserve">」が付いた場合、この欄に記入すること</t>
    </r>
  </si>
  <si>
    <r>
      <rPr>
        <b val="true"/>
        <sz val="11"/>
        <rFont val="Noto Sans CJK JP"/>
        <family val="2"/>
      </rPr>
      <t xml:space="preserve">！キャリアパス要件Ⅳの欄に「</t>
    </r>
    <r>
      <rPr>
        <b val="true"/>
        <sz val="11"/>
        <rFont val="ＭＳ Ｐゴシック"/>
        <family val="3"/>
        <charset val="128"/>
      </rPr>
      <t xml:space="preserve">×</t>
    </r>
    <r>
      <rPr>
        <b val="true"/>
        <sz val="11"/>
        <rFont val="Noto Sans CJK JP"/>
        <family val="2"/>
      </rPr>
      <t xml:space="preserve">」があるのに、左のチェックボックスにチェック（✔）が入っていません。</t>
    </r>
  </si>
  <si>
    <r>
      <rPr>
        <sz val="9"/>
        <color rgb="FF000000"/>
        <rFont val="Noto Sans CJK JP"/>
        <family val="2"/>
      </rPr>
      <t xml:space="preserve">「月額平均８万円の処遇改善又は改善後の賃金が年額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</si>
  <si>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</si>
  <si>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</si>
  <si>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</si>
  <si>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</si>
  <si>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！「その他」にチェック（✔）した場合は、具体的な内容を記載してください。</t>
  </si>
  <si>
    <r>
      <rPr>
        <b val="true"/>
        <sz val="11"/>
        <color rgb="FF000000"/>
        <rFont val="Noto Sans CJK JP"/>
        <family val="2"/>
      </rPr>
      <t xml:space="preserve">（７）キャリアパス要件Ⅴ　</t>
    </r>
    <r>
      <rPr>
        <b val="true"/>
        <sz val="9"/>
        <color rgb="FF000000"/>
        <rFont val="Noto Sans CJK JP"/>
        <family val="2"/>
      </rPr>
      <t xml:space="preserve">【新加算Ⅰ、Ⅴ⑴・⑵・⑸・⑺・⑽、旧特定Ⅰ】</t>
    </r>
  </si>
  <si>
    <t xml:space="preserve">キャリアパス要件Ⅴ（介護福祉士等の配置要件） ⇒以下の欄が「○」の場合、要件を満たしている。</t>
  </si>
  <si>
    <t xml:space="preserve">旧特定加算Ⅰの要件（４・５月）</t>
  </si>
  <si>
    <t xml:space="preserve">！別紙様式６－２のいずれかの事業所個票でキャリアパス要件Ⅴを満たす具体的な加算区分等が選択されていません。</t>
  </si>
  <si>
    <t xml:space="preserve">新加算Ⅰ、Ⅴ⑴・⑵・⑸・⑺・⑽の要件（６月以降）</t>
  </si>
  <si>
    <t xml:space="preserve">（８）職場環境等要件</t>
  </si>
  <si>
    <r>
      <rPr>
        <b val="true"/>
        <sz val="9"/>
        <color rgb="FF000000"/>
        <rFont val="Noto Sans CJK JP"/>
        <family val="2"/>
      </rPr>
      <t xml:space="preserve">【新加算Ⅰ・Ⅱ、Ⅴ⑴～⑺・⑼・⑽・⑿及び旧特定Ⅰ・Ⅱを算定</t>
    </r>
    <r>
      <rPr>
        <b val="true"/>
        <u val="single"/>
        <sz val="9"/>
        <color rgb="FF000000"/>
        <rFont val="Noto Sans CJK JP"/>
        <family val="2"/>
      </rPr>
      <t xml:space="preserve">しない場合</t>
    </r>
    <r>
      <rPr>
        <b val="true"/>
        <sz val="9"/>
        <color rgb="FF000000"/>
        <rFont val="Noto Sans CJK JP"/>
        <family val="2"/>
      </rPr>
      <t xml:space="preserve">】</t>
    </r>
  </si>
  <si>
    <r>
      <rPr>
        <sz val="9"/>
        <color rgb="FF000000"/>
        <rFont val="Noto Sans CJK JP"/>
        <family val="2"/>
      </rPr>
      <t xml:space="preserve">届出に係る計画の期間中に実施する事項について、チェック（✔）すること。</t>
    </r>
    <r>
      <rPr>
        <b val="true"/>
        <u val="single"/>
        <sz val="9"/>
        <color rgb="FF000000"/>
        <rFont val="Noto Sans CJK JP"/>
        <family val="2"/>
      </rPr>
      <t xml:space="preserve">全体で必ず１つ以上の取組を行うこと</t>
    </r>
    <r>
      <rPr>
        <sz val="9"/>
        <color rgb="FF000000"/>
        <rFont val="Noto Sans CJK JP"/>
        <family val="2"/>
      </rPr>
      <t xml:space="preserve">。 </t>
    </r>
    <r>
      <rPr>
        <sz val="9"/>
        <color rgb="FF000000"/>
        <rFont val="ＭＳ Ｐゴシック"/>
        <family val="3"/>
        <charset val="128"/>
      </rPr>
      <t xml:space="preserve">(</t>
    </r>
    <r>
      <rPr>
        <sz val="9"/>
        <color rgb="FF000000"/>
        <rFont val="Noto Sans CJK JP"/>
        <family val="2"/>
      </rPr>
      <t xml:space="preserve">ただし、取組を選択するに当たっては、本計画書３（４）・（５）「キャリアパス要件」で選択した事項と重複する事項を選択しないこと。</t>
    </r>
    <r>
      <rPr>
        <sz val="9"/>
        <color rgb="FF000000"/>
        <rFont val="ＭＳ Ｐゴシック"/>
        <family val="3"/>
        <charset val="128"/>
      </rPr>
      <t xml:space="preserve">)</t>
    </r>
  </si>
  <si>
    <r>
      <rPr>
        <b val="true"/>
        <sz val="9"/>
        <color rgb="FF000000"/>
        <rFont val="Noto Sans CJK JP"/>
        <family val="2"/>
      </rPr>
      <t xml:space="preserve">【新加算Ⅰ・Ⅱ、Ⅴ⑴～⑺・⑼・⑽・⑿又は旧特定Ⅰ・Ⅱを算定</t>
    </r>
    <r>
      <rPr>
        <b val="true"/>
        <u val="single"/>
        <sz val="9"/>
        <color rgb="FF000000"/>
        <rFont val="Noto Sans CJK JP"/>
        <family val="2"/>
      </rPr>
      <t xml:space="preserve">する場合</t>
    </r>
    <r>
      <rPr>
        <b val="true"/>
        <sz val="9"/>
        <color rgb="FF000000"/>
        <rFont val="Noto Sans CJK JP"/>
        <family val="2"/>
      </rPr>
      <t xml:space="preserve">】</t>
    </r>
  </si>
  <si>
    <r>
      <rPr>
        <sz val="9"/>
        <color rgb="FF000000"/>
        <rFont val="Noto Sans CJK JP"/>
        <family val="2"/>
      </rPr>
      <t xml:space="preserve">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val="true"/>
        <u val="single"/>
        <sz val="9"/>
        <color rgb="FF000000"/>
        <rFont val="Noto Sans CJK JP"/>
        <family val="2"/>
      </rPr>
      <t xml:space="preserve">６区分について、それぞれ１つ以上の取組を行うこと</t>
    </r>
    <r>
      <rPr>
        <sz val="9"/>
        <color rgb="FF000000"/>
        <rFont val="Noto Sans CJK JP"/>
        <family val="2"/>
      </rPr>
      <t xml:space="preserve">。
</t>
    </r>
  </si>
  <si>
    <t xml:space="preserve">区分</t>
  </si>
  <si>
    <t xml:space="preserve">内容</t>
  </si>
  <si>
    <t xml:space="preserve">判定・指定権者用</t>
  </si>
  <si>
    <r>
      <rPr>
        <b val="true"/>
        <sz val="11"/>
        <rFont val="Noto Sans CJK JP"/>
        <family val="2"/>
      </rPr>
      <t xml:space="preserve">！</t>
    </r>
    <r>
      <rPr>
        <b val="true"/>
        <sz val="9"/>
        <rFont val="Noto Sans CJK JP"/>
        <family val="2"/>
      </rPr>
      <t xml:space="preserve">全体で</t>
    </r>
    <r>
      <rPr>
        <b val="true"/>
        <sz val="9"/>
        <rFont val="ＭＳ Ｐゴシック"/>
        <family val="3"/>
        <charset val="128"/>
      </rPr>
      <t xml:space="preserve">1</t>
    </r>
    <r>
      <rPr>
        <b val="true"/>
        <sz val="9"/>
        <rFont val="Noto Sans CJK JP"/>
        <family val="2"/>
      </rPr>
      <t xml:space="preserve">つ以上の取組が選択されていません。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</si>
  <si>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</si>
  <si>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</si>
  <si>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</si>
  <si>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r>
      <rPr>
        <b val="true"/>
        <sz val="11"/>
        <rFont val="Noto Sans CJK JP"/>
        <family val="2"/>
      </rPr>
      <t xml:space="preserve">！この区分（４項目）から</t>
    </r>
    <r>
      <rPr>
        <b val="true"/>
        <sz val="11"/>
        <rFont val="ＭＳ Ｐゴシック"/>
        <family val="3"/>
        <charset val="128"/>
      </rPr>
      <t xml:space="preserve">1</t>
    </r>
    <r>
      <rPr>
        <b val="true"/>
        <sz val="11"/>
        <rFont val="Noto Sans CJK JP"/>
        <family val="2"/>
      </rPr>
      <t xml:space="preserve">つ以上の取組が選択されていません。</t>
    </r>
  </si>
  <si>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</si>
  <si>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</si>
  <si>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</si>
  <si>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</si>
  <si>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</si>
  <si>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</si>
  <si>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</si>
  <si>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</si>
  <si>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</si>
  <si>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</si>
  <si>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</si>
  <si>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</si>
  <si>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</si>
  <si>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</si>
  <si>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</si>
  <si>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</si>
  <si>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</si>
  <si>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</si>
  <si>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</si>
  <si>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</si>
  <si>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</si>
  <si>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</si>
  <si>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</si>
  <si>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</si>
  <si>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</si>
  <si>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</si>
  <si>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</si>
  <si>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r>
      <rPr>
        <b val="true"/>
        <sz val="10"/>
        <color rgb="FF000000"/>
        <rFont val="Noto Sans CJK JP"/>
        <family val="2"/>
      </rPr>
      <t xml:space="preserve">【見える化要件】</t>
    </r>
    <r>
      <rPr>
        <b val="true"/>
        <sz val="11"/>
        <color rgb="FF000000"/>
        <rFont val="Noto Sans CJK JP"/>
        <family val="2"/>
      </rPr>
      <t xml:space="preserve">　</t>
    </r>
    <r>
      <rPr>
        <sz val="9"/>
        <color rgb="FF000000"/>
        <rFont val="Noto Sans CJK JP"/>
        <family val="2"/>
      </rPr>
      <t xml:space="preserve">【新加算Ⅰ・Ⅱ、Ⅴ⑴～⑺・⑼・⑽・⑿、旧特定Ⅰ・Ⅱ】</t>
    </r>
  </si>
  <si>
    <t xml:space="preserve">実施する周知方法について、チェック（✔）すること。なお、令和６年度中の見込みでも差し支えない。</t>
  </si>
  <si>
    <t xml:space="preserve">ホームページ
への掲載</t>
  </si>
  <si>
    <r>
      <rPr>
        <sz val="9"/>
        <color rgb="FF000000"/>
        <rFont val="Noto Sans CJK JP"/>
        <family val="2"/>
      </rPr>
      <t xml:space="preserve">職場環境等要件の</t>
    </r>
    <r>
      <rPr>
        <sz val="9"/>
        <color rgb="FF000000"/>
        <rFont val="ＭＳ Ｐゴシック"/>
        <family val="3"/>
        <charset val="128"/>
      </rPr>
      <t xml:space="preserve">24</t>
    </r>
    <r>
      <rPr>
        <sz val="9"/>
        <color rgb="FF000000"/>
        <rFont val="Noto Sans CJK JP"/>
        <family val="2"/>
      </rPr>
      <t xml:space="preserve">項目のうち、実施する取組項目の「介護サービス情報公表システム」（「事業所の特色」欄）での選択</t>
    </r>
  </si>
  <si>
    <t xml:space="preserve">！実施する周知方法が選択されていません。</t>
  </si>
  <si>
    <r>
      <rPr>
        <sz val="9"/>
        <color rgb="FF000000"/>
        <rFont val="Noto Sans CJK JP"/>
        <family val="2"/>
      </rPr>
      <t xml:space="preserve">職場環境等要件の</t>
    </r>
    <r>
      <rPr>
        <sz val="9"/>
        <color rgb="FF000000"/>
        <rFont val="ＭＳ Ｐゴシック"/>
        <family val="3"/>
        <charset val="128"/>
      </rPr>
      <t xml:space="preserve">24</t>
    </r>
    <r>
      <rPr>
        <sz val="9"/>
        <color rgb="FF000000"/>
        <rFont val="Noto Sans CJK JP"/>
        <family val="2"/>
      </rPr>
      <t xml:space="preserve">項目のうち、実施する取組項目の自社のホームページへの掲載</t>
    </r>
  </si>
  <si>
    <t xml:space="preserve">４　要件を満たすことの確認・証明</t>
  </si>
  <si>
    <t xml:space="preserve">以下の点を確認し、満たしている項目に全てチェック（✔）すること。</t>
  </si>
  <si>
    <t xml:space="preserve">確認事項</t>
  </si>
  <si>
    <r>
      <rPr>
        <sz val="9"/>
        <color rgb="FF000000"/>
        <rFont val="Noto Sans CJK JP"/>
        <family val="2"/>
      </rPr>
      <t xml:space="preserve">証明する資料の例
</t>
    </r>
    <r>
      <rPr>
        <sz val="8"/>
        <color rgb="FF000000"/>
        <rFont val="Noto Sans CJK JP"/>
        <family val="2"/>
      </rPr>
      <t xml:space="preserve">（指定権者からの求めに応じて提出）</t>
    </r>
  </si>
  <si>
    <t xml:space="preserve">！チェックボックスに必要なチェック（✔）が入っていない項目があります。</t>
  </si>
  <si>
    <t xml:space="preserve">処遇改善加算等として給付される額は、職員の賃金改善のために全額支出します。
また、処遇改善加算等による賃金改善以外の部分で賃金水準を引き下げません。</t>
  </si>
  <si>
    <t xml:space="preserve">就業規則、給与規程、給与明細等</t>
  </si>
  <si>
    <t xml:space="preserve">令和７年度に繰り越す額（２（１）①ⅰア）がある場合は、全額、令和７年度の更なる賃金改善に充てます。期間中に事業所が休廃止した場合には、一時金等により介護職員その他の職員の賃金として配分します。</t>
  </si>
  <si>
    <t xml:space="preserve">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</si>
  <si>
    <t xml:space="preserve">就業規則、給与規程、資質向上のための計画等</t>
  </si>
  <si>
    <t xml:space="preserve">労働基準法、労働災害補償保険法、最低賃金法、労働安全衛生法、雇用保険法その他の労働に関する法令に違反し、罰金以上の刑に処せられていません。</t>
  </si>
  <si>
    <t xml:space="preserve">―</t>
  </si>
  <si>
    <t xml:space="preserve">労働保険料の納付が適正に行われています。</t>
  </si>
  <si>
    <t xml:space="preserve">労働保険関係成立届、確定保険料申告書</t>
  </si>
  <si>
    <t xml:space="preserve">本計画書の内容を雇用する全ての職員に対して周知しました。</t>
  </si>
  <si>
    <t xml:space="preserve">会議録、周知文書</t>
  </si>
  <si>
    <t xml:space="preserve">※</t>
  </si>
  <si>
    <t xml:space="preserve">各証明資料は、指定権者からの求めがあった場合には、速やかに提出すること。</t>
  </si>
  <si>
    <t xml:space="preserve">本様式への虚偽記載のほか、旧３加算及び新加算の請求に関して不正があった場合並びに指定権者からの求めに応じて書類の提出を行うことができなかった場合は、介護報酬の返還や指定取消となる場合がある。</t>
  </si>
  <si>
    <t xml:space="preserve">本処遇改善計画書の記載内容・確認事項の内容に間違いありません。
記載内容を証明する資料を適切に保管することを誓約します。</t>
  </si>
  <si>
    <t xml:space="preserve">日</t>
  </si>
  <si>
    <t xml:space="preserve">代表者</t>
  </si>
  <si>
    <t xml:space="preserve">職名</t>
  </si>
  <si>
    <t xml:space="preserve">氏名</t>
  </si>
  <si>
    <t xml:space="preserve">（確認用）</t>
  </si>
  <si>
    <t xml:space="preserve">提出前のチェックリスト</t>
  </si>
  <si>
    <t xml:space="preserve">（参考）本様式で一括して提出する事業所の数</t>
  </si>
  <si>
    <r>
      <rPr>
        <sz val="9"/>
        <rFont val="Noto Sans CJK JP"/>
        <family val="2"/>
      </rPr>
      <t xml:space="preserve">以下の項目にオレンジ色の「</t>
    </r>
    <r>
      <rPr>
        <sz val="9"/>
        <rFont val="ＭＳ Ｐゴシック"/>
        <family val="3"/>
        <charset val="128"/>
      </rPr>
      <t xml:space="preserve">×</t>
    </r>
    <r>
      <rPr>
        <sz val="9"/>
        <rFont val="Noto Sans CJK JP"/>
        <family val="2"/>
      </rPr>
      <t xml:space="preserve">」がないか、提出前に確認すること。「</t>
    </r>
    <r>
      <rPr>
        <sz val="9"/>
        <rFont val="ＭＳ Ｐゴシック"/>
        <family val="3"/>
        <charset val="128"/>
      </rPr>
      <t xml:space="preserve">×</t>
    </r>
    <r>
      <rPr>
        <sz val="9"/>
        <rFont val="Noto Sans CJK JP"/>
        <family val="2"/>
      </rPr>
      <t xml:space="preserve">」がある場合、当該項目の記載を修正すること。</t>
    </r>
  </si>
  <si>
    <t xml:space="preserve">空欄が表示される項目は、記入が不要であるため対応する必要はない。</t>
  </si>
  <si>
    <t xml:space="preserve">（１）</t>
  </si>
  <si>
    <t xml:space="preserve">令和７年度への繰越し見込額が令和６年度に増加する加算の見込額を超えない計画となっている</t>
  </si>
  <si>
    <t xml:space="preserve">令和７年度に繰り越す額を除いた加算額以上の賃金改善を行う計画となっている</t>
  </si>
  <si>
    <t xml:space="preserve">令和６年度に増加する加算の見込額を超える賃金改善を行う計画となっている</t>
  </si>
  <si>
    <t xml:space="preserve">（２）</t>
  </si>
  <si>
    <t xml:space="preserve">加算以外の部分で賃金水準を引き下げないことを誓約している</t>
  </si>
  <si>
    <t xml:space="preserve">（３）</t>
  </si>
  <si>
    <t xml:space="preserve">賃金改善を行う賃金項目及び方法を記載している</t>
  </si>
  <si>
    <t xml:space="preserve">月額賃金改善要件Ⅱ</t>
  </si>
  <si>
    <r>
      <rPr>
        <sz val="9"/>
        <rFont val="Noto Sans CJK JP"/>
        <family val="2"/>
      </rPr>
      <t xml:space="preserve">旧ベースアップ等加算相当の</t>
    </r>
    <r>
      <rPr>
        <sz val="9"/>
        <rFont val="ＭＳ Ｐゴシック"/>
        <family val="3"/>
        <charset val="128"/>
      </rPr>
      <t xml:space="preserve">2/3</t>
    </r>
    <r>
      <rPr>
        <sz val="9"/>
        <rFont val="Noto Sans CJK JP"/>
        <family val="2"/>
      </rPr>
      <t xml:space="preserve">以上の新規の月額賃金改善を行う計画になっていること</t>
    </r>
  </si>
  <si>
    <t xml:space="preserve">月額賃金改善要件Ⅲ</t>
  </si>
  <si>
    <t xml:space="preserve">令和５年度から継続して旧ベースアップ等加算を算定する事業所について、令和５年度以前からの賃金改善の取組の継続を誓約していること</t>
  </si>
  <si>
    <t xml:space="preserve">令和６年４・５月から新規にベースアップ等加算を算定する事業所について、旧ベア加算額以上の新規の賃金改善を行う計画になっていること</t>
  </si>
  <si>
    <r>
      <rPr>
        <sz val="9"/>
        <rFont val="Noto Sans CJK JP"/>
        <family val="2"/>
      </rPr>
      <t xml:space="preserve">介護職員について、賃金改善の見込額の</t>
    </r>
    <r>
      <rPr>
        <sz val="9"/>
        <rFont val="ＭＳ Ｐゴシック"/>
        <family val="3"/>
        <charset val="128"/>
      </rPr>
      <t xml:space="preserve">2/3</t>
    </r>
    <r>
      <rPr>
        <sz val="9"/>
        <rFont val="Noto Sans CJK JP"/>
        <family val="2"/>
      </rPr>
      <t xml:space="preserve">以上が、ベースアップ等に充てられる計画になっていること</t>
    </r>
  </si>
  <si>
    <r>
      <rPr>
        <sz val="9"/>
        <rFont val="Noto Sans CJK JP"/>
        <family val="2"/>
      </rPr>
      <t xml:space="preserve">その他の職種について、賃金改善の見込額の</t>
    </r>
    <r>
      <rPr>
        <sz val="9"/>
        <rFont val="ＭＳ Ｐゴシック"/>
        <family val="3"/>
        <charset val="128"/>
      </rPr>
      <t xml:space="preserve">2/3</t>
    </r>
    <r>
      <rPr>
        <sz val="9"/>
        <rFont val="Noto Sans CJK JP"/>
        <family val="2"/>
      </rPr>
      <t xml:space="preserve">以上が、ベースアップ等に充てられる計画になっていること</t>
    </r>
  </si>
  <si>
    <t xml:space="preserve">キャリアパス要件Ⅰ・Ⅱ</t>
  </si>
  <si>
    <r>
      <rPr>
        <sz val="9"/>
        <rFont val="Noto Sans CJK JP"/>
        <family val="2"/>
      </rPr>
      <t xml:space="preserve">キャリアパス要件Ⅰ（任用要件・賃金体系の整備等）とキャリアパス要件Ⅱ（研修の実施等）の</t>
    </r>
    <r>
      <rPr>
        <u val="single"/>
        <sz val="9"/>
        <rFont val="Noto Sans CJK JP"/>
        <family val="2"/>
      </rPr>
      <t xml:space="preserve">両方</t>
    </r>
    <r>
      <rPr>
        <sz val="9"/>
        <rFont val="Noto Sans CJK JP"/>
        <family val="2"/>
      </rPr>
      <t xml:space="preserve">を満たすこと。ただし、満たさない場合は、令和６年度中（令和７年３月末まで）に介護職員の任用要件・賃金体系を定めること</t>
    </r>
    <r>
      <rPr>
        <u val="single"/>
        <sz val="9"/>
        <rFont val="Noto Sans CJK JP"/>
        <family val="2"/>
      </rPr>
      <t xml:space="preserve">及び</t>
    </r>
    <r>
      <rPr>
        <sz val="9"/>
        <rFont val="Noto Sans CJK JP"/>
        <family val="2"/>
      </rPr>
      <t xml:space="preserve">研修等に係る計画を策定し、研修の実施又は研修機会の確保を行うことを誓約していること</t>
    </r>
  </si>
  <si>
    <r>
      <rPr>
        <sz val="9"/>
        <rFont val="Noto Sans CJK JP"/>
        <family val="2"/>
      </rPr>
      <t xml:space="preserve">キャリアパス要件Ⅰ（任用要件・賃金体系の整備等）とキャリアパス要件Ⅱ（研修の実施等）の</t>
    </r>
    <r>
      <rPr>
        <u val="single"/>
        <sz val="9"/>
        <rFont val="Noto Sans CJK JP"/>
        <family val="2"/>
      </rPr>
      <t xml:space="preserve">どちらか</t>
    </r>
    <r>
      <rPr>
        <sz val="9"/>
        <rFont val="Noto Sans CJK JP"/>
        <family val="2"/>
      </rPr>
      <t xml:space="preserve">を満たすこと。ただし、満たさない場合は、令和６年度中（令和７年３月末まで）に介護職員の任用要件・賃金体系を定めること</t>
    </r>
    <r>
      <rPr>
        <u val="single"/>
        <sz val="9"/>
        <rFont val="Noto Sans CJK JP"/>
        <family val="2"/>
      </rPr>
      <t xml:space="preserve">又は</t>
    </r>
    <r>
      <rPr>
        <sz val="9"/>
        <rFont val="Noto Sans CJK JP"/>
        <family val="2"/>
      </rPr>
      <t xml:space="preserve">研修等に係る計画を策定し、研修の実施又は研修機会の確保を行うことを誓約していること</t>
    </r>
  </si>
  <si>
    <t xml:space="preserve">（４）</t>
  </si>
  <si>
    <t xml:space="preserve">キャリアパス要件Ⅲ</t>
  </si>
  <si>
    <t xml:space="preserve">キャリアパス要件Ⅲ（昇給の仕組みの整備等）を満たすこと。ただし、満たさない場合は、令和６年度中（令和７年３月末まで）に昇給の仕組みを整備することを誓約していること</t>
  </si>
  <si>
    <t xml:space="preserve">（５）</t>
  </si>
  <si>
    <t xml:space="preserve">キャリアパス要件Ⅳ</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</si>
  <si>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万円以上となる者の数が事業所あたり１以上となるような計画になっていること。ただし、満たさない場合は、小規模事業所等である等の理由を記載すること</t>
    </r>
  </si>
  <si>
    <t xml:space="preserve">（６）</t>
  </si>
  <si>
    <t xml:space="preserve">キャリアパス要件Ⅴ</t>
  </si>
  <si>
    <t xml:space="preserve">キャリアパス要件Ⅴ（介護福祉士の配置等要件）を満たすこと</t>
  </si>
  <si>
    <t xml:space="preserve">（７）</t>
  </si>
  <si>
    <t xml:space="preserve">職場環境等要件</t>
  </si>
  <si>
    <t xml:space="preserve">新加算等の区分ごとに必要な数以上の職場環境等要件の取組を行っていること</t>
  </si>
  <si>
    <t xml:space="preserve">情報公表システム等での見える化要件を満たすこと</t>
  </si>
  <si>
    <t xml:space="preserve"> 必要な項目が全て選択されていること</t>
  </si>
  <si>
    <t xml:space="preserve"> 誓約・記名が行われていること</t>
  </si>
  <si>
    <t xml:space="preserve">別紙様式６－２　事業所個票</t>
  </si>
  <si>
    <t xml:space="preserve">事業所個票１</t>
  </si>
  <si>
    <t xml:space="preserve">判定用</t>
  </si>
  <si>
    <t xml:space="preserve">（１）基本情報</t>
  </si>
  <si>
    <t xml:space="preserve">要件（早見表）</t>
  </si>
  <si>
    <t xml:space="preserve">ベア加算</t>
  </si>
  <si>
    <t xml:space="preserve">介護保険
事業所番号</t>
  </si>
  <si>
    <t xml:space="preserve">指定権者名</t>
  </si>
  <si>
    <t xml:space="preserve">事業所の所在地</t>
  </si>
  <si>
    <r>
      <rPr>
        <sz val="7"/>
        <color rgb="FF000000"/>
        <rFont val="Noto Sans CJK JP"/>
        <family val="2"/>
      </rPr>
      <t xml:space="preserve">１単位の
単価</t>
    </r>
    <r>
      <rPr>
        <sz val="7"/>
        <color rgb="FF000000"/>
        <rFont val="ＭＳ ゴシック"/>
        <family val="3"/>
        <charset val="128"/>
      </rPr>
      <t xml:space="preserve">[</t>
    </r>
    <r>
      <rPr>
        <sz val="7"/>
        <color rgb="FF000000"/>
        <rFont val="Noto Sans CJK JP"/>
        <family val="2"/>
      </rPr>
      <t xml:space="preserve">円</t>
    </r>
    <r>
      <rPr>
        <sz val="7"/>
        <color rgb="FF000000"/>
        <rFont val="ＭＳ ゴシック"/>
        <family val="3"/>
        <charset val="128"/>
      </rPr>
      <t xml:space="preserve">]</t>
    </r>
  </si>
  <si>
    <t xml:space="preserve">事業所名</t>
  </si>
  <si>
    <t xml:space="preserve">サービス名</t>
  </si>
  <si>
    <r>
      <rPr>
        <sz val="8"/>
        <color rgb="FF000000"/>
        <rFont val="Noto Sans CJK JP"/>
        <family val="2"/>
      </rPr>
      <t xml:space="preserve">総単位数
</t>
    </r>
    <r>
      <rPr>
        <sz val="8"/>
        <color rgb="FF000000"/>
        <rFont val="ＭＳ ゴシック"/>
        <family val="3"/>
        <charset val="128"/>
      </rPr>
      <t xml:space="preserve">[</t>
    </r>
    <r>
      <rPr>
        <sz val="8"/>
        <color rgb="FF000000"/>
        <rFont val="Noto Sans CJK JP"/>
        <family val="2"/>
      </rPr>
      <t xml:space="preserve">単位／月</t>
    </r>
    <r>
      <rPr>
        <sz val="8"/>
        <color rgb="FF000000"/>
        <rFont val="ＭＳ ゴシック"/>
        <family val="3"/>
        <charset val="128"/>
      </rPr>
      <t xml:space="preserve">]</t>
    </r>
  </si>
  <si>
    <t xml:space="preserve">処遇加算等の単位数</t>
  </si>
  <si>
    <t xml:space="preserve">処遇等除く総単位数</t>
  </si>
  <si>
    <t xml:space="preserve">月額賃金改善Ⅱ</t>
  </si>
  <si>
    <t xml:space="preserve">キャリアパスⅠ</t>
  </si>
  <si>
    <t xml:space="preserve">キャリアパスⅡ</t>
  </si>
  <si>
    <t xml:space="preserve">キャリアパスⅢ</t>
  </si>
  <si>
    <t xml:space="preserve">キャリアパスⅣ</t>
  </si>
  <si>
    <t xml:space="preserve">キャリアパスⅤ</t>
  </si>
  <si>
    <t xml:space="preserve">職場環境等上位</t>
  </si>
  <si>
    <t xml:space="preserve">処遇加算Ⅰ・Ⅱ</t>
  </si>
  <si>
    <t xml:space="preserve">処遇加算Ⅰ</t>
  </si>
  <si>
    <t xml:space="preserve">（２）新加算への推奨の移行パターン</t>
  </si>
  <si>
    <r>
      <rPr>
        <sz val="10"/>
        <color rgb="FF000000"/>
        <rFont val="Noto Sans CJK JP"/>
        <family val="2"/>
      </rPr>
      <t xml:space="preserve">パターン</t>
    </r>
    <r>
      <rPr>
        <sz val="10"/>
        <color rgb="FF000000"/>
        <rFont val="ＭＳ ゴシック"/>
        <family val="3"/>
        <charset val="128"/>
      </rPr>
      <t xml:space="preserve">A</t>
    </r>
  </si>
  <si>
    <r>
      <rPr>
        <b val="true"/>
        <sz val="10"/>
        <color rgb="FF000000"/>
        <rFont val="ＭＳ ゴシック"/>
        <family val="3"/>
        <charset val="128"/>
      </rPr>
      <t xml:space="preserve">R5</t>
    </r>
    <r>
      <rPr>
        <b val="true"/>
        <sz val="10"/>
        <color rgb="FF000000"/>
        <rFont val="Noto Sans CJK JP"/>
        <family val="2"/>
      </rPr>
      <t xml:space="preserve">年度末（</t>
    </r>
    <r>
      <rPr>
        <b val="true"/>
        <sz val="10"/>
        <color rgb="FF000000"/>
        <rFont val="ＭＳ ゴシック"/>
        <family val="3"/>
        <charset val="128"/>
      </rPr>
      <t xml:space="preserve">R6.3</t>
    </r>
    <r>
      <rPr>
        <b val="true"/>
        <sz val="10"/>
        <color rgb="FF000000"/>
        <rFont val="Noto Sans CJK JP"/>
        <family val="2"/>
      </rPr>
      <t xml:space="preserve">時点）の算定状況</t>
    </r>
  </si>
  <si>
    <t xml:space="preserve">▶</t>
  </si>
  <si>
    <t xml:space="preserve">合計</t>
  </si>
  <si>
    <r>
      <rPr>
        <sz val="10"/>
        <color rgb="FF000000"/>
        <rFont val="Noto Sans CJK JP"/>
        <family val="2"/>
      </rPr>
      <t xml:space="preserve">パターン</t>
    </r>
    <r>
      <rPr>
        <sz val="10"/>
        <color rgb="FF000000"/>
        <rFont val="ＭＳ ゴシック"/>
        <family val="3"/>
        <charset val="128"/>
      </rPr>
      <t xml:space="preserve">B</t>
    </r>
  </si>
  <si>
    <t xml:space="preserve">（参考）算定対象月が令和６年４月～令和７年３月まで以外の場合は、以下に算定対象月を入力してください。</t>
  </si>
  <si>
    <r>
      <rPr>
        <sz val="10"/>
        <color rgb="FF000000"/>
        <rFont val="Noto Sans CJK JP"/>
        <family val="2"/>
      </rPr>
      <t xml:space="preserve">パターン</t>
    </r>
    <r>
      <rPr>
        <sz val="10"/>
        <color rgb="FF000000"/>
        <rFont val="ＭＳ ゴシック"/>
        <family val="3"/>
        <charset val="128"/>
      </rPr>
      <t xml:space="preserve">C</t>
    </r>
  </si>
  <si>
    <t xml:space="preserve">～令和</t>
  </si>
  <si>
    <t xml:space="preserve">ヵ月</t>
  </si>
  <si>
    <t xml:space="preserve">（３）令和６年４月以降の各要件の充足予定</t>
  </si>
  <si>
    <r>
      <rPr>
        <sz val="10"/>
        <color rgb="FF000000"/>
        <rFont val="ＭＳ ゴシック"/>
        <family val="3"/>
        <charset val="128"/>
      </rPr>
      <t xml:space="preserve">R6.3</t>
    </r>
    <r>
      <rPr>
        <sz val="10"/>
        <color rgb="FF000000"/>
        <rFont val="Noto Sans CJK JP"/>
        <family val="2"/>
      </rPr>
      <t xml:space="preserve">まで</t>
    </r>
  </si>
  <si>
    <t xml:space="preserve">月額賃金改善要件Ⅱ（Ⅲ）</t>
  </si>
  <si>
    <t xml:space="preserve">　前年度と比較して、旧ベースアップ等加算相当の加算額の３分の２以上の新たな基本給等の改善（月給の引上げ）を行う。</t>
  </si>
  <si>
    <t xml:space="preserve">満たす</t>
  </si>
  <si>
    <t xml:space="preserve">満たさない</t>
  </si>
  <si>
    <r>
      <rPr>
        <sz val="9"/>
        <color rgb="FF000000"/>
        <rFont val="Noto Sans CJK JP"/>
        <family val="2"/>
      </rPr>
      <t xml:space="preserve">キャリアパス
要件Ⅰ
</t>
    </r>
    <r>
      <rPr>
        <sz val="9"/>
        <color rgb="FF000000"/>
        <rFont val="ＭＳ ゴシック"/>
        <family val="3"/>
        <charset val="128"/>
      </rPr>
      <t xml:space="preserve">(</t>
    </r>
    <r>
      <rPr>
        <sz val="8"/>
        <color rgb="FF000000"/>
        <rFont val="Noto Sans CJK JP"/>
        <family val="2"/>
      </rPr>
      <t xml:space="preserve">任用要件・賃金体系の整備等</t>
    </r>
    <r>
      <rPr>
        <sz val="8"/>
        <color rgb="FF000000"/>
        <rFont val="ＭＳ ゴシック"/>
        <family val="3"/>
        <charset val="128"/>
      </rPr>
      <t xml:space="preserve">)</t>
    </r>
  </si>
  <si>
    <t xml:space="preserve">　介護職員について、職位、職責又は職務内容等に応じた任用等の要件を定め、それらに応じた賃金体系を整備する。</t>
  </si>
  <si>
    <t xml:space="preserve">ⅠとⅡともに満たす</t>
  </si>
  <si>
    <t xml:space="preserve">ⅠとⅡのいずれか満たす</t>
  </si>
  <si>
    <t xml:space="preserve">令和６年度中に満たすことを誓約</t>
  </si>
  <si>
    <t xml:space="preserve">ⅠとⅡともに満たさない</t>
  </si>
  <si>
    <r>
      <rPr>
        <sz val="9"/>
        <color rgb="FF000000"/>
        <rFont val="Noto Sans CJK JP"/>
        <family val="2"/>
      </rPr>
      <t xml:space="preserve">キャリアパス
要件Ⅱ
</t>
    </r>
    <r>
      <rPr>
        <sz val="8"/>
        <color rgb="FF000000"/>
        <rFont val="ＭＳ ゴシック"/>
        <family val="3"/>
        <charset val="128"/>
      </rPr>
      <t xml:space="preserve">(</t>
    </r>
    <r>
      <rPr>
        <sz val="8"/>
        <color rgb="FF000000"/>
        <rFont val="Noto Sans CJK JP"/>
        <family val="2"/>
      </rPr>
      <t xml:space="preserve">研修の実施等</t>
    </r>
    <r>
      <rPr>
        <sz val="8"/>
        <color rgb="FF000000"/>
        <rFont val="ＭＳ ゴシック"/>
        <family val="3"/>
        <charset val="128"/>
      </rPr>
      <t xml:space="preserve">)</t>
    </r>
  </si>
  <si>
    <r>
      <rPr>
        <sz val="8"/>
        <color rgb="FF000000"/>
        <rFont val="Noto Sans CJK JP"/>
        <family val="2"/>
      </rPr>
      <t xml:space="preserve">　介護職員の資質向上の目標や具体的な計画を策定し、</t>
    </r>
    <r>
      <rPr>
        <sz val="8"/>
        <color rgb="FF000000"/>
        <rFont val="ＭＳ ゴシック"/>
        <family val="3"/>
        <charset val="128"/>
      </rPr>
      <t xml:space="preserve">a </t>
    </r>
    <r>
      <rPr>
        <sz val="8"/>
        <color rgb="FF000000"/>
        <rFont val="Noto Sans CJK JP"/>
        <family val="2"/>
      </rPr>
      <t xml:space="preserve">研修機会の提供、技術指導等 又は </t>
    </r>
    <r>
      <rPr>
        <sz val="8"/>
        <color rgb="FF000000"/>
        <rFont val="ＭＳ ゴシック"/>
        <family val="3"/>
        <charset val="128"/>
      </rPr>
      <t xml:space="preserve">b </t>
    </r>
    <r>
      <rPr>
        <sz val="8"/>
        <color rgb="FF000000"/>
        <rFont val="Noto Sans CJK JP"/>
        <family val="2"/>
      </rPr>
      <t xml:space="preserve">資格取得の支援（シフト調整、休暇の付与、費用の援助等）を実施する。</t>
    </r>
  </si>
  <si>
    <r>
      <rPr>
        <sz val="9"/>
        <color rgb="FF000000"/>
        <rFont val="Noto Sans CJK JP"/>
        <family val="2"/>
      </rPr>
      <t xml:space="preserve">キャリアパス
要件Ⅲ
</t>
    </r>
    <r>
      <rPr>
        <sz val="9"/>
        <color rgb="FF000000"/>
        <rFont val="ＭＳ ゴシック"/>
        <family val="3"/>
        <charset val="128"/>
      </rPr>
      <t xml:space="preserve">(</t>
    </r>
    <r>
      <rPr>
        <sz val="8"/>
        <color rgb="FF000000"/>
        <rFont val="Noto Sans CJK JP"/>
        <family val="2"/>
      </rPr>
      <t xml:space="preserve">昇給の仕組みの整備等</t>
    </r>
    <r>
      <rPr>
        <sz val="8"/>
        <color rgb="FF000000"/>
        <rFont val="ＭＳ ゴシック"/>
        <family val="3"/>
        <charset val="128"/>
      </rPr>
      <t xml:space="preserve">)</t>
    </r>
  </si>
  <si>
    <r>
      <rPr>
        <sz val="8"/>
        <color rgb="FF000000"/>
        <rFont val="Noto Sans CJK JP"/>
        <family val="2"/>
      </rPr>
      <t xml:space="preserve">　介護職員について </t>
    </r>
    <r>
      <rPr>
        <sz val="8"/>
        <color rgb="FF000000"/>
        <rFont val="ＭＳ ゴシック"/>
        <family val="3"/>
        <charset val="128"/>
      </rPr>
      <t xml:space="preserve">a </t>
    </r>
    <r>
      <rPr>
        <sz val="8"/>
        <color rgb="FF000000"/>
        <rFont val="Noto Sans CJK JP"/>
        <family val="2"/>
      </rPr>
      <t xml:space="preserve">経験に応じて昇給する仕組み、</t>
    </r>
    <r>
      <rPr>
        <sz val="8"/>
        <color rgb="FF000000"/>
        <rFont val="ＭＳ ゴシック"/>
        <family val="3"/>
        <charset val="128"/>
      </rPr>
      <t xml:space="preserve">b </t>
    </r>
    <r>
      <rPr>
        <sz val="8"/>
        <color rgb="FF000000"/>
        <rFont val="Noto Sans CJK JP"/>
        <family val="2"/>
      </rPr>
      <t xml:space="preserve">資格等に応じて昇給する仕組み、</t>
    </r>
    <r>
      <rPr>
        <sz val="8"/>
        <color rgb="FF000000"/>
        <rFont val="ＭＳ ゴシック"/>
        <family val="3"/>
        <charset val="128"/>
      </rPr>
      <t xml:space="preserve">c </t>
    </r>
    <r>
      <rPr>
        <sz val="8"/>
        <color rgb="FF000000"/>
        <rFont val="Noto Sans CJK JP"/>
        <family val="2"/>
      </rPr>
      <t xml:space="preserve">一定の基準に基づき定期に昇給を判定する仕組み のいずれかを整備する。</t>
    </r>
  </si>
  <si>
    <r>
      <rPr>
        <sz val="9"/>
        <color rgb="FF000000"/>
        <rFont val="Noto Sans CJK JP"/>
        <family val="2"/>
      </rPr>
      <t xml:space="preserve">キャリアパス要件Ⅳ</t>
    </r>
    <r>
      <rPr>
        <sz val="9"/>
        <color rgb="FF000000"/>
        <rFont val="ＭＳ ゴシック"/>
        <family val="3"/>
        <charset val="128"/>
      </rPr>
      <t xml:space="preserve">(</t>
    </r>
    <r>
      <rPr>
        <sz val="8"/>
        <color rgb="FF000000"/>
        <rFont val="Noto Sans CJK JP"/>
        <family val="2"/>
      </rPr>
      <t xml:space="preserve">改善後の賃金要件</t>
    </r>
    <r>
      <rPr>
        <sz val="8"/>
        <color rgb="FF000000"/>
        <rFont val="ＭＳ ゴシック"/>
        <family val="3"/>
        <charset val="128"/>
      </rPr>
      <t xml:space="preserve">)</t>
    </r>
  </si>
  <si>
    <r>
      <rPr>
        <sz val="8"/>
        <rFont val="Noto Sans CJK JP"/>
        <family val="2"/>
      </rPr>
      <t xml:space="preserve">　賃金改善後の賃金の見込額が年額</t>
    </r>
    <r>
      <rPr>
        <sz val="8"/>
        <rFont val="ＭＳ ゴシック"/>
        <family val="3"/>
        <charset val="128"/>
      </rPr>
      <t xml:space="preserve">440</t>
    </r>
    <r>
      <rPr>
        <sz val="8"/>
        <rFont val="Noto Sans CJK JP"/>
        <family val="2"/>
      </rPr>
      <t xml:space="preserve">万円以上又は月額８万円以上の賃金改善が１人以上（経験・技能のある介護職員）。</t>
    </r>
  </si>
  <si>
    <t xml:space="preserve">⇒ 要件を満たす職員数</t>
  </si>
  <si>
    <r>
      <rPr>
        <sz val="9"/>
        <color rgb="FF000000"/>
        <rFont val="Noto Sans CJK JP"/>
        <family val="2"/>
      </rPr>
      <t xml:space="preserve">キャリアパス要件Ⅴ</t>
    </r>
    <r>
      <rPr>
        <sz val="9"/>
        <color rgb="FF000000"/>
        <rFont val="ＭＳ ゴシック"/>
        <family val="3"/>
        <charset val="128"/>
      </rPr>
      <t xml:space="preserve">(</t>
    </r>
    <r>
      <rPr>
        <sz val="8"/>
        <color rgb="FF000000"/>
        <rFont val="Noto Sans CJK JP"/>
        <family val="2"/>
      </rPr>
      <t xml:space="preserve">介護福祉士の配置等</t>
    </r>
    <r>
      <rPr>
        <sz val="8"/>
        <color rgb="FF000000"/>
        <rFont val="ＭＳ ゴシック"/>
        <family val="3"/>
        <charset val="128"/>
      </rPr>
      <t xml:space="preserve">)</t>
    </r>
  </si>
  <si>
    <t xml:space="preserve">職場環境等要件の上位区分</t>
  </si>
  <si>
    <t xml:space="preserve">　６つの区分ごとにそれぞれ１つ以上の取組を行う。</t>
  </si>
  <si>
    <t xml:space="preserve">（４）令和６年４月以降の加算区分（（３）の状況に基づき自動表示）</t>
  </si>
  <si>
    <r>
      <rPr>
        <sz val="9"/>
        <color rgb="FF404040"/>
        <rFont val="ＭＳ ゴシック"/>
        <family val="3"/>
        <charset val="128"/>
      </rPr>
      <t xml:space="preserve">R6.6</t>
    </r>
    <r>
      <rPr>
        <sz val="9"/>
        <color rgb="FF404040"/>
        <rFont val="Noto Sans CJK JP"/>
        <family val="2"/>
      </rPr>
      <t xml:space="preserve">～の各要件の状況（旧３加算に換算した場合）</t>
    </r>
  </si>
  <si>
    <t xml:space="preserve">加算区分</t>
  </si>
  <si>
    <t xml:space="preserve">新規に増加する加算の見込額</t>
  </si>
  <si>
    <r>
      <rPr>
        <sz val="9"/>
        <color rgb="FF404040"/>
        <rFont val="Noto Sans CJK JP"/>
        <family val="2"/>
      </rPr>
      <t xml:space="preserve">新加算Ⅳの</t>
    </r>
    <r>
      <rPr>
        <sz val="9"/>
        <color rgb="FF404040"/>
        <rFont val="ＭＳ ゴシック"/>
        <family val="3"/>
        <charset val="128"/>
      </rPr>
      <t xml:space="preserve">1/2</t>
    </r>
    <r>
      <rPr>
        <sz val="9"/>
        <color rgb="FF404040"/>
        <rFont val="Noto Sans CJK JP"/>
        <family val="2"/>
      </rPr>
      <t xml:space="preserve">の見込額</t>
    </r>
  </si>
  <si>
    <t xml:space="preserve">新規に増加する旧ベア加算相当</t>
  </si>
  <si>
    <t xml:space="preserve">加算率</t>
  </si>
  <si>
    <t xml:space="preserve">処遇加算</t>
  </si>
  <si>
    <t xml:space="preserve">特定加算</t>
  </si>
  <si>
    <t xml:space="preserve">新加算</t>
  </si>
  <si>
    <r>
      <rPr>
        <sz val="9"/>
        <color rgb="FF404040"/>
        <rFont val="Noto Sans CJK JP"/>
        <family val="2"/>
      </rPr>
      <t xml:space="preserve">新加算Ⅳの</t>
    </r>
    <r>
      <rPr>
        <sz val="9"/>
        <color rgb="FF404040"/>
        <rFont val="ＭＳ ゴシック"/>
        <family val="3"/>
        <charset val="128"/>
      </rPr>
      <t xml:space="preserve">1/2</t>
    </r>
  </si>
  <si>
    <t xml:space="preserve">旧ベア加算相当</t>
  </si>
  <si>
    <t xml:space="preserve">加算の
見込額</t>
  </si>
  <si>
    <t xml:space="preserve">か月分の加算額</t>
  </si>
  <si>
    <r>
      <rPr>
        <sz val="9"/>
        <color rgb="FF404040"/>
        <rFont val="ＭＳ ゴシック"/>
        <family val="3"/>
        <charset val="128"/>
      </rPr>
      <t xml:space="preserve">R6.3</t>
    </r>
    <r>
      <rPr>
        <sz val="9"/>
        <color rgb="FF404040"/>
        <rFont val="Noto Sans CJK JP"/>
        <family val="2"/>
      </rPr>
      <t xml:space="preserve">まで</t>
    </r>
  </si>
  <si>
    <t xml:space="preserve">「満たす」から「満たさない」へ</t>
  </si>
  <si>
    <t xml:space="preserve">「満たす」から「誓約」へ</t>
  </si>
  <si>
    <t xml:space="preserve">月額賃金Ⅱ</t>
  </si>
  <si>
    <t xml:space="preserve">職場環境等</t>
  </si>
  <si>
    <t xml:space="preserve">事業所個票２</t>
  </si>
  <si>
    <t xml:space="preserve">事業所個票３</t>
  </si>
  <si>
    <t xml:space="preserve">特定事業所加算Ⅱ</t>
  </si>
  <si>
    <t xml:space="preserve">事業所個票４</t>
  </si>
  <si>
    <t xml:space="preserve">事業所個票５</t>
  </si>
  <si>
    <t xml:space="preserve">事業所個票６</t>
  </si>
  <si>
    <t xml:space="preserve">事業所個票７</t>
  </si>
  <si>
    <t xml:space="preserve">事業所個票８</t>
  </si>
  <si>
    <t xml:space="preserve">事業所個票９</t>
  </si>
  <si>
    <r>
      <rPr>
        <sz val="14"/>
        <color rgb="FF000000"/>
        <rFont val="Noto Sans CJK JP"/>
        <family val="2"/>
      </rPr>
      <t xml:space="preserve">事業所個票</t>
    </r>
    <r>
      <rPr>
        <sz val="14"/>
        <color rgb="FF000000"/>
        <rFont val="ＭＳ ゴシック"/>
        <family val="3"/>
        <charset val="128"/>
      </rPr>
      <t xml:space="preserve">10</t>
    </r>
  </si>
  <si>
    <t xml:space="preserve">表１　加算率一覧</t>
  </si>
  <si>
    <t xml:space="preserve">表２　介護福祉士等の配置要件</t>
  </si>
  <si>
    <t xml:space="preserve">表３</t>
  </si>
  <si>
    <t xml:space="preserve">表４</t>
  </si>
  <si>
    <t xml:space="preserve">表５</t>
  </si>
  <si>
    <t xml:space="preserve">表６</t>
  </si>
  <si>
    <t xml:space="preserve">サービス区分</t>
  </si>
  <si>
    <t xml:space="preserve">介護職員処遇改善加算</t>
  </si>
  <si>
    <t xml:space="preserve">介護職員等特定処遇改善加算</t>
  </si>
  <si>
    <t xml:space="preserve">介護職員等ベースアップ等支援加算</t>
  </si>
  <si>
    <t xml:space="preserve">介護職員等処遇改善加算</t>
  </si>
  <si>
    <t xml:space="preserve">（参考）令和６年度介護報酬改定による引上げ分</t>
  </si>
  <si>
    <t xml:space="preserve">介護福祉士等の配置要件</t>
  </si>
  <si>
    <t xml:space="preserve">訪問介護</t>
  </si>
  <si>
    <t xml:space="preserve">✓</t>
  </si>
  <si>
    <t xml:space="preserve">新加算Ⅰ</t>
  </si>
  <si>
    <t xml:space="preserve">介護福祉士の配置等要件</t>
  </si>
  <si>
    <t xml:space="preserve">キャリアパス要件等の適合状況に応じた加算率</t>
  </si>
  <si>
    <t xml:space="preserve">サービス提供体制強化加算等の算定状況に応じた加算率</t>
  </si>
  <si>
    <t xml:space="preserve">各要件の適合状況に応じた加算率（新加算（Ⅴ）は経過措置区分）</t>
  </si>
  <si>
    <t xml:space="preserve">夜間対応型訪問介護</t>
  </si>
  <si>
    <t xml:space="preserve">新加算Ⅱ</t>
  </si>
  <si>
    <t xml:space="preserve">処遇加算Ⅱ</t>
  </si>
  <si>
    <t xml:space="preserve">処遇加算Ⅲ</t>
  </si>
  <si>
    <t xml:space="preserve">処遇加算なし</t>
  </si>
  <si>
    <t xml:space="preserve">特定加算Ⅰ</t>
  </si>
  <si>
    <t xml:space="preserve">特定加算Ⅱ</t>
  </si>
  <si>
    <t xml:space="preserve">特定加算なし</t>
  </si>
  <si>
    <t xml:space="preserve">ベア加算なし</t>
  </si>
  <si>
    <t xml:space="preserve">新加算Ⅲ</t>
  </si>
  <si>
    <t xml:space="preserve">新加算Ⅳ</t>
  </si>
  <si>
    <r>
      <rPr>
        <sz val="10"/>
        <rFont val="Noto Sans CJK JP"/>
        <family val="2"/>
      </rPr>
      <t xml:space="preserve">新加算Ⅴ</t>
    </r>
    <r>
      <rPr>
        <sz val="10"/>
        <rFont val="Yu Gothic"/>
        <family val="3"/>
        <charset val="128"/>
      </rPr>
      <t xml:space="preserve">(</t>
    </r>
    <r>
      <rPr>
        <sz val="10"/>
        <rFont val="Noto Sans CJK JP"/>
        <family val="2"/>
      </rPr>
      <t xml:space="preserve">１</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</si>
  <si>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２</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</si>
  <si>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３</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</si>
  <si>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４</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</si>
  <si>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５</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</si>
  <si>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６</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</si>
  <si>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７</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</si>
  <si>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８</t>
    </r>
    <r>
      <rPr>
        <sz val="10"/>
        <rFont val="Yu Gothic"/>
        <family val="3"/>
        <charset val="128"/>
      </rPr>
      <t xml:space="preserve">)</t>
    </r>
  </si>
  <si>
    <r>
      <rPr>
        <sz val="10"/>
        <rFont val="Noto Sans CJK JP"/>
        <family val="2"/>
      </rPr>
      <t xml:space="preserve">新加算Ⅴ</t>
    </r>
    <r>
      <rPr>
        <sz val="10"/>
        <rFont val="Yu Gothic"/>
        <family val="3"/>
        <charset val="128"/>
      </rPr>
      <t xml:space="preserve">(</t>
    </r>
    <r>
      <rPr>
        <sz val="10"/>
        <rFont val="Noto Sans CJK JP"/>
        <family val="2"/>
      </rPr>
      <t xml:space="preserve">９</t>
    </r>
    <r>
      <rPr>
        <sz val="10"/>
        <rFont val="Yu Gothic"/>
        <family val="3"/>
        <charset val="128"/>
      </rPr>
      <t xml:space="preserve">)</t>
    </r>
  </si>
  <si>
    <r>
      <rPr>
        <sz val="10"/>
        <rFont val="Noto Sans CJK JP"/>
        <family val="2"/>
      </rPr>
      <t xml:space="preserve">新加算Ⅴ</t>
    </r>
    <r>
      <rPr>
        <sz val="10"/>
        <rFont val="Yu Gothic"/>
        <family val="3"/>
        <charset val="128"/>
      </rPr>
      <t xml:space="preserve">(10)</t>
    </r>
  </si>
  <si>
    <r>
      <rPr>
        <sz val="10"/>
        <rFont val="Noto Sans CJK JP"/>
        <family val="2"/>
      </rPr>
      <t xml:space="preserve">新加算Ⅴ</t>
    </r>
    <r>
      <rPr>
        <sz val="10"/>
        <rFont val="Yu Gothic"/>
        <family val="3"/>
        <charset val="128"/>
      </rPr>
      <t xml:space="preserve">(11)</t>
    </r>
  </si>
  <si>
    <r>
      <rPr>
        <sz val="10"/>
        <rFont val="Noto Sans CJK JP"/>
        <family val="2"/>
      </rPr>
      <t xml:space="preserve">新加算Ⅴ</t>
    </r>
    <r>
      <rPr>
        <sz val="10"/>
        <rFont val="Yu Gothic"/>
        <family val="3"/>
        <charset val="128"/>
      </rPr>
      <t xml:space="preserve">(12)</t>
    </r>
  </si>
  <si>
    <r>
      <rPr>
        <sz val="10"/>
        <rFont val="Noto Sans CJK JP"/>
        <family val="2"/>
      </rPr>
      <t xml:space="preserve">新加算Ⅴ</t>
    </r>
    <r>
      <rPr>
        <sz val="10"/>
        <rFont val="Yu Gothic"/>
        <family val="3"/>
        <charset val="128"/>
      </rPr>
      <t xml:space="preserve">(13)</t>
    </r>
  </si>
  <si>
    <r>
      <rPr>
        <sz val="10"/>
        <rFont val="Noto Sans CJK JP"/>
        <family val="2"/>
      </rPr>
      <t xml:space="preserve">新加算Ⅴ</t>
    </r>
    <r>
      <rPr>
        <sz val="10"/>
        <rFont val="Yu Gothic"/>
        <family val="3"/>
        <charset val="128"/>
      </rPr>
      <t xml:space="preserve">(14)</t>
    </r>
  </si>
  <si>
    <t xml:space="preserve">定期巡回･随時対応型訪問介護看護</t>
  </si>
  <si>
    <t xml:space="preserve">特定事業所加算Ⅰ</t>
  </si>
  <si>
    <t xml:space="preserve">（介護予防）訪問入浴介護</t>
  </si>
  <si>
    <r>
      <rPr>
        <sz val="10"/>
        <rFont val="Noto Sans CJK JP"/>
        <family val="2"/>
      </rPr>
      <t xml:space="preserve">介護予防</t>
    </r>
    <r>
      <rPr>
        <sz val="10"/>
        <rFont val="Yu Gothic"/>
        <family val="3"/>
        <charset val="128"/>
      </rPr>
      <t xml:space="preserve">_</t>
    </r>
    <r>
      <rPr>
        <sz val="10"/>
        <rFont val="Noto Sans CJK JP"/>
        <family val="2"/>
      </rPr>
      <t xml:space="preserve">訪問入浴介護</t>
    </r>
  </si>
  <si>
    <t xml:space="preserve">　特定事業所加算ⅠまたはⅡを算定する。</t>
  </si>
  <si>
    <t xml:space="preserve">サービス提供体制強化加算Ⅰ</t>
  </si>
  <si>
    <t xml:space="preserve">サービス提供体制強化加算Ⅱ</t>
  </si>
  <si>
    <t xml:space="preserve">通所介護</t>
  </si>
  <si>
    <t xml:space="preserve">令和６年度中に満たす</t>
  </si>
  <si>
    <t xml:space="preserve">　サービス提供体制強化加算ⅠまたはⅡを算定する。</t>
  </si>
  <si>
    <t xml:space="preserve">地域密着型通所介護</t>
  </si>
  <si>
    <t xml:space="preserve">（介護予防）通所リハビリテーション</t>
  </si>
  <si>
    <r>
      <rPr>
        <sz val="10"/>
        <rFont val="Noto Sans CJK JP"/>
        <family val="2"/>
      </rPr>
      <t xml:space="preserve">介護予防</t>
    </r>
    <r>
      <rPr>
        <sz val="10"/>
        <rFont val="Yu Gothic"/>
        <family val="3"/>
        <charset val="128"/>
      </rPr>
      <t xml:space="preserve">_</t>
    </r>
    <r>
      <rPr>
        <sz val="10"/>
        <rFont val="Noto Sans CJK JP"/>
        <family val="2"/>
      </rPr>
      <t xml:space="preserve">通所リハビリテーション</t>
    </r>
  </si>
  <si>
    <t xml:space="preserve">（介護予防）特定施設入居者生活介護</t>
  </si>
  <si>
    <r>
      <rPr>
        <sz val="10"/>
        <rFont val="Noto Sans CJK JP"/>
        <family val="2"/>
      </rPr>
      <t xml:space="preserve">介護予防</t>
    </r>
    <r>
      <rPr>
        <sz val="10"/>
        <rFont val="Yu Gothic"/>
        <family val="3"/>
        <charset val="128"/>
      </rPr>
      <t xml:space="preserve">_</t>
    </r>
    <r>
      <rPr>
        <sz val="10"/>
        <rFont val="Noto Sans CJK JP"/>
        <family val="2"/>
      </rPr>
      <t xml:space="preserve">特定施設入居者生活介護</t>
    </r>
  </si>
  <si>
    <t xml:space="preserve">サービス提供体制強化加算Ⅲイ又はロ</t>
  </si>
  <si>
    <t xml:space="preserve">地域密着型特定施設入居者生活介護</t>
  </si>
  <si>
    <t xml:space="preserve">　サービス提供体制強化加算Ⅰ、Ⅱ、Ⅲイまたはロを算定する。</t>
  </si>
  <si>
    <t xml:space="preserve">（介護予防）認知症対応型通所介護</t>
  </si>
  <si>
    <r>
      <rPr>
        <sz val="10"/>
        <rFont val="Noto Sans CJK JP"/>
        <family val="2"/>
      </rPr>
      <t xml:space="preserve">介護予防</t>
    </r>
    <r>
      <rPr>
        <sz val="10"/>
        <rFont val="Yu Gothic"/>
        <family val="3"/>
        <charset val="128"/>
      </rPr>
      <t xml:space="preserve">_</t>
    </r>
    <r>
      <rPr>
        <sz val="10"/>
        <rFont val="Noto Sans CJK JP"/>
        <family val="2"/>
      </rPr>
      <t xml:space="preserve">認知症対応型通所介護</t>
    </r>
  </si>
  <si>
    <t xml:space="preserve">入居継続支援加算Ⅰ又はⅡ</t>
  </si>
  <si>
    <t xml:space="preserve">（介護予防）小規模多機能型居宅介護</t>
  </si>
  <si>
    <r>
      <rPr>
        <sz val="10"/>
        <rFont val="Noto Sans CJK JP"/>
        <family val="2"/>
      </rPr>
      <t xml:space="preserve">介護予防</t>
    </r>
    <r>
      <rPr>
        <sz val="10"/>
        <rFont val="Yu Gothic"/>
        <family val="3"/>
        <charset val="128"/>
      </rPr>
      <t xml:space="preserve">_</t>
    </r>
    <r>
      <rPr>
        <sz val="10"/>
        <rFont val="Noto Sans CJK JP"/>
        <family val="2"/>
      </rPr>
      <t xml:space="preserve">小規模多機能型居宅介護</t>
    </r>
  </si>
  <si>
    <t xml:space="preserve">　サービス提供体制強化加算ⅠもしくはⅡ、または、入居継続支援加算ⅠもしくはⅡを算定する。</t>
  </si>
  <si>
    <t xml:space="preserve">看護小規模多機能型居宅介護</t>
  </si>
  <si>
    <t xml:space="preserve">（介護予防）認知症対応型共同生活介護</t>
  </si>
  <si>
    <r>
      <rPr>
        <sz val="10"/>
        <rFont val="Noto Sans CJK JP"/>
        <family val="2"/>
      </rPr>
      <t xml:space="preserve">介護予防</t>
    </r>
    <r>
      <rPr>
        <sz val="10"/>
        <rFont val="Yu Gothic"/>
        <family val="3"/>
        <charset val="128"/>
      </rPr>
      <t xml:space="preserve">_</t>
    </r>
    <r>
      <rPr>
        <sz val="10"/>
        <rFont val="Noto Sans CJK JP"/>
        <family val="2"/>
      </rPr>
      <t xml:space="preserve">認知症対応型共同生活介護</t>
    </r>
  </si>
  <si>
    <t xml:space="preserve">介護老人福祉施設</t>
  </si>
  <si>
    <t xml:space="preserve">地域密着型介護老人福祉施設</t>
  </si>
  <si>
    <t xml:space="preserve">（介護予防）短期入所生活介護</t>
  </si>
  <si>
    <r>
      <rPr>
        <sz val="10"/>
        <rFont val="Noto Sans CJK JP"/>
        <family val="2"/>
      </rPr>
      <t xml:space="preserve">介護予防</t>
    </r>
    <r>
      <rPr>
        <sz val="10"/>
        <rFont val="Yu Gothic"/>
        <family val="3"/>
        <charset val="128"/>
      </rPr>
      <t xml:space="preserve">_</t>
    </r>
    <r>
      <rPr>
        <sz val="10"/>
        <rFont val="Noto Sans CJK JP"/>
        <family val="2"/>
      </rPr>
      <t xml:space="preserve">短期入所生活介護</t>
    </r>
  </si>
  <si>
    <t xml:space="preserve">日常生活継続支援加算Ⅰ又はⅡ</t>
  </si>
  <si>
    <t xml:space="preserve">介護老人保健施設</t>
  </si>
  <si>
    <t xml:space="preserve">（介護予防）短期入所療養介護（老健）</t>
  </si>
  <si>
    <r>
      <rPr>
        <sz val="10"/>
        <rFont val="Noto Sans CJK JP"/>
        <family val="2"/>
      </rPr>
      <t xml:space="preserve">介護予防</t>
    </r>
    <r>
      <rPr>
        <sz val="10"/>
        <rFont val="Yu Gothic"/>
        <family val="3"/>
        <charset val="128"/>
      </rPr>
      <t xml:space="preserve">_</t>
    </r>
    <r>
      <rPr>
        <sz val="10"/>
        <rFont val="Noto Sans CJK JP"/>
        <family val="2"/>
      </rPr>
      <t xml:space="preserve">短期入所療養介護</t>
    </r>
    <r>
      <rPr>
        <sz val="10"/>
        <rFont val="Yu Gothic"/>
        <family val="3"/>
        <charset val="128"/>
      </rPr>
      <t xml:space="preserve">_</t>
    </r>
    <r>
      <rPr>
        <sz val="10"/>
        <rFont val="Noto Sans CJK JP"/>
        <family val="2"/>
      </rPr>
      <t xml:space="preserve">老健</t>
    </r>
  </si>
  <si>
    <t xml:space="preserve">併設本体施設で要件を満たす</t>
  </si>
  <si>
    <r>
      <rPr>
        <sz val="10"/>
        <rFont val="Noto Sans CJK JP"/>
        <family val="2"/>
      </rPr>
      <t xml:space="preserve">（介護予防）短期入所療養介護 （病院等（老健以外）</t>
    </r>
    <r>
      <rPr>
        <sz val="10"/>
        <rFont val="Yu Gothic"/>
        <family val="3"/>
        <charset val="128"/>
      </rPr>
      <t xml:space="preserve">)</t>
    </r>
  </si>
  <si>
    <r>
      <rPr>
        <sz val="10"/>
        <rFont val="Noto Sans CJK JP"/>
        <family val="2"/>
      </rPr>
      <t xml:space="preserve">介護予防</t>
    </r>
    <r>
      <rPr>
        <sz val="10"/>
        <rFont val="Yu Gothic"/>
        <family val="3"/>
        <charset val="128"/>
      </rPr>
      <t xml:space="preserve">_</t>
    </r>
    <r>
      <rPr>
        <sz val="10"/>
        <rFont val="Noto Sans CJK JP"/>
        <family val="2"/>
      </rPr>
      <t xml:space="preserve">短期入所療養介護 </t>
    </r>
    <r>
      <rPr>
        <sz val="10"/>
        <rFont val="Yu Gothic"/>
        <family val="3"/>
        <charset val="128"/>
      </rPr>
      <t xml:space="preserve">_</t>
    </r>
    <r>
      <rPr>
        <sz val="10"/>
        <rFont val="Noto Sans CJK JP"/>
        <family val="2"/>
      </rPr>
      <t xml:space="preserve">病院等</t>
    </r>
    <r>
      <rPr>
        <sz val="10"/>
        <rFont val="Yu Gothic"/>
        <family val="3"/>
        <charset val="128"/>
      </rPr>
      <t xml:space="preserve">_</t>
    </r>
    <r>
      <rPr>
        <sz val="10"/>
        <rFont val="Noto Sans CJK JP"/>
        <family val="2"/>
      </rPr>
      <t xml:space="preserve">老健以外</t>
    </r>
    <r>
      <rPr>
        <sz val="10"/>
        <rFont val="Yu Gothic"/>
        <family val="3"/>
        <charset val="128"/>
      </rPr>
      <t xml:space="preserve">_</t>
    </r>
  </si>
  <si>
    <t xml:space="preserve">　サービス提供体制強化加算ⅠもしくはⅡを算定するまたは併設本体施設で要件を満たす。</t>
  </si>
  <si>
    <t xml:space="preserve">介護医療院</t>
  </si>
  <si>
    <t xml:space="preserve">（介護予防）短期入所療養介護（医療院）</t>
  </si>
  <si>
    <r>
      <rPr>
        <sz val="10"/>
        <rFont val="Noto Sans CJK JP"/>
        <family val="2"/>
      </rPr>
      <t xml:space="preserve">介護予防</t>
    </r>
    <r>
      <rPr>
        <sz val="10"/>
        <rFont val="Yu Gothic"/>
        <family val="3"/>
        <charset val="128"/>
      </rPr>
      <t xml:space="preserve">_</t>
    </r>
    <r>
      <rPr>
        <sz val="10"/>
        <rFont val="Noto Sans CJK JP"/>
        <family val="2"/>
      </rPr>
      <t xml:space="preserve">短期入所療養介護</t>
    </r>
    <r>
      <rPr>
        <sz val="10"/>
        <rFont val="Yu Gothic"/>
        <family val="3"/>
        <charset val="128"/>
      </rPr>
      <t xml:space="preserve">_</t>
    </r>
    <r>
      <rPr>
        <sz val="10"/>
        <rFont val="Noto Sans CJK JP"/>
        <family val="2"/>
      </rPr>
      <t xml:space="preserve">医療院</t>
    </r>
  </si>
  <si>
    <t xml:space="preserve">　サービス提供体制強化加算ⅠもしくはⅡを算定する、または、併設本体施設で要件を満たす。</t>
  </si>
  <si>
    <t xml:space="preserve">訪問型サービス（総合事業）</t>
  </si>
  <si>
    <r>
      <rPr>
        <sz val="10"/>
        <rFont val="Noto Sans CJK JP"/>
        <family val="2"/>
      </rPr>
      <t xml:space="preserve">訪問型サービス</t>
    </r>
    <r>
      <rPr>
        <sz val="10"/>
        <rFont val="Yu Gothic"/>
        <family val="3"/>
        <charset val="128"/>
      </rPr>
      <t xml:space="preserve">_</t>
    </r>
    <r>
      <rPr>
        <sz val="10"/>
        <rFont val="Noto Sans CJK JP"/>
        <family val="2"/>
      </rPr>
      <t xml:space="preserve">総合事業</t>
    </r>
  </si>
  <si>
    <r>
      <rPr>
        <sz val="11"/>
        <rFont val="Noto Sans CJK JP"/>
        <family val="2"/>
      </rPr>
      <t xml:space="preserve">（介護予防）短期入所療養介護 （病院等（老健以外）</t>
    </r>
    <r>
      <rPr>
        <sz val="11"/>
        <rFont val="Yu Gothic"/>
        <family val="3"/>
        <charset val="128"/>
      </rPr>
      <t xml:space="preserve">)</t>
    </r>
  </si>
  <si>
    <t xml:space="preserve">通所型サービス（総合事業）</t>
  </si>
  <si>
    <r>
      <rPr>
        <sz val="10"/>
        <rFont val="Noto Sans CJK JP"/>
        <family val="2"/>
      </rPr>
      <t xml:space="preserve">通所型サービス</t>
    </r>
    <r>
      <rPr>
        <sz val="10"/>
        <rFont val="Yu Gothic"/>
        <family val="3"/>
        <charset val="128"/>
      </rPr>
      <t xml:space="preserve">_</t>
    </r>
    <r>
      <rPr>
        <sz val="10"/>
        <rFont val="Noto Sans CJK JP"/>
        <family val="2"/>
      </rPr>
      <t xml:space="preserve">総合事業</t>
    </r>
  </si>
  <si>
    <t xml:space="preserve">併設本体事業所で要件を満たす</t>
  </si>
  <si>
    <t xml:space="preserve">市町村独自の加算</t>
  </si>
  <si>
    <t xml:space="preserve">　併設本体事業所で要件を満たす、または、特定事業所加算ⅠもしくはⅡに準じる市町村独自の加算を算定する。</t>
  </si>
  <si>
    <t xml:space="preserve">　サービス提供体制強化加算ⅠもしくはⅡ、または、それらに準ずる市町村独自の加算を算定する。</t>
  </si>
  <si>
    <t xml:space="preserve">注１　地域密着型通所介護のサービス提供体制強化加算Ⅲイ又はロは療養通所介護費を算定する場合のみ</t>
  </si>
  <si>
    <t xml:space="preserve">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</si>
  <si>
    <t xml:space="preserve">表７　新加算の加算区分</t>
  </si>
  <si>
    <t xml:space="preserve">計算用</t>
  </si>
  <si>
    <t xml:space="preserve">自然体で移行</t>
  </si>
  <si>
    <r>
      <rPr>
        <sz val="9"/>
        <color rgb="FF000000"/>
        <rFont val="Noto Sans CJK JP"/>
        <family val="2"/>
      </rPr>
      <t xml:space="preserve">パターン</t>
    </r>
    <r>
      <rPr>
        <sz val="9"/>
        <color rgb="FF000000"/>
        <rFont val="BIZ UDPゴシック"/>
        <family val="3"/>
        <charset val="128"/>
      </rPr>
      <t xml:space="preserve">A</t>
    </r>
  </si>
  <si>
    <r>
      <rPr>
        <sz val="9"/>
        <color rgb="FF000000"/>
        <rFont val="Noto Sans CJK JP"/>
        <family val="2"/>
      </rPr>
      <t xml:space="preserve">パターン</t>
    </r>
    <r>
      <rPr>
        <sz val="9"/>
        <color rgb="FF000000"/>
        <rFont val="BIZ UDPゴシック"/>
        <family val="3"/>
        <charset val="128"/>
      </rPr>
      <t xml:space="preserve">B</t>
    </r>
  </si>
  <si>
    <r>
      <rPr>
        <sz val="9"/>
        <color rgb="FF000000"/>
        <rFont val="Noto Sans CJK JP"/>
        <family val="2"/>
      </rPr>
      <t xml:space="preserve">パターン</t>
    </r>
    <r>
      <rPr>
        <sz val="9"/>
        <color rgb="FF000000"/>
        <rFont val="BIZ UDPゴシック"/>
        <family val="3"/>
        <charset val="128"/>
      </rPr>
      <t xml:space="preserve">C</t>
    </r>
  </si>
  <si>
    <t xml:space="preserve">キャリアパス要件Ⅰ</t>
  </si>
  <si>
    <t xml:space="preserve">キャリアパス要件Ⅱ</t>
  </si>
  <si>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年度に新加算Ⅰを算定可。</t>
    </r>
  </si>
  <si>
    <t xml:space="preserve">　</t>
  </si>
  <si>
    <t xml:space="preserve">－</t>
  </si>
  <si>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１</t>
    </r>
    <r>
      <rPr>
        <sz val="9"/>
        <color rgb="FF000000"/>
        <rFont val="BIZ UDPゴシック"/>
        <family val="3"/>
        <charset val="128"/>
      </rPr>
      <t xml:space="preserve">)</t>
    </r>
  </si>
  <si>
    <t xml:space="preserve">補助金を取得する場合、４月からベア加算の算定が必要。その場合、６月以降は自然と新加算Ⅰに移行可能。</t>
  </si>
  <si>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(1)</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</si>
  <si>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8"/>
        <color rgb="FF000000"/>
        <rFont val="Noto Sans CJK JP"/>
        <family val="2"/>
      </rPr>
      <t xml:space="preserve">！</t>
    </r>
    <r>
      <rPr>
        <sz val="8"/>
        <color rgb="FF000000"/>
        <rFont val="BIZ UDPゴシック"/>
        <family val="3"/>
        <charset val="128"/>
      </rPr>
      <t xml:space="preserve">R7</t>
    </r>
    <r>
      <rPr>
        <sz val="8"/>
        <color rgb="FF000000"/>
        <rFont val="Noto Sans CJK JP"/>
        <family val="2"/>
      </rPr>
      <t xml:space="preserve">年度以降、いずれの区分でも必要になる上、</t>
    </r>
    <r>
      <rPr>
        <sz val="8"/>
        <color rgb="FF000000"/>
        <rFont val="BIZ UDPゴシック"/>
        <family val="3"/>
        <charset val="128"/>
      </rPr>
      <t xml:space="preserve">R6.4</t>
    </r>
    <r>
      <rPr>
        <sz val="8"/>
        <color rgb="FF000000"/>
        <rFont val="Noto Sans CJK JP"/>
        <family val="2"/>
      </rPr>
      <t xml:space="preserve">時点でのベア加算の算定が</t>
    </r>
    <r>
      <rPr>
        <sz val="8"/>
        <color rgb="FF000000"/>
        <rFont val="BIZ UDPゴシック"/>
        <family val="3"/>
        <charset val="128"/>
      </rPr>
      <t xml:space="preserve">R6.2-5</t>
    </r>
    <r>
      <rPr>
        <sz val="8"/>
        <color rgb="FF000000"/>
        <rFont val="Noto Sans CJK JP"/>
        <family val="2"/>
      </rPr>
      <t xml:space="preserve">の補助金の要件となるため、早期の対応を推奨。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</si>
  <si>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２</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</si>
  <si>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年度中の対応の誓約」で満たし、４月から旧処遇加算Ⅰを算定可。その場合、６月以降は自然と新加算Ⅰに移行可能。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</si>
  <si>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２</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年度中の対応はいずれにしろ必要なため、より加算率が高い新加算Ⅰを推奨。</t>
    </r>
  </si>
  <si>
    <r>
      <rPr>
        <sz val="8"/>
        <color rgb="FF000000"/>
        <rFont val="Noto Sans CJK JP"/>
        <family val="2"/>
      </rPr>
      <t xml:space="preserve">！</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t>
    </r>
    <r>
      <rPr>
        <sz val="8"/>
        <color rgb="FF000000"/>
        <rFont val="BIZ UDPゴシック"/>
        <family val="3"/>
        <charset val="128"/>
      </rPr>
      <t xml:space="preserve">R6.4</t>
    </r>
    <r>
      <rPr>
        <sz val="8"/>
        <color rgb="FF000000"/>
        <rFont val="Noto Sans CJK JP"/>
        <family val="2"/>
      </rPr>
      <t xml:space="preserve">から誓約により本要件を満たすことを推奨。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</si>
  <si>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５</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</si>
  <si>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年度中の対応の誓約」で満たし、４月から旧処遇加算Ⅰを算定可。加えて、補助金取得のため４月からベア加算を算定することで、６月以降、新加算Ⅰに移行可能。</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</si>
  <si>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年度中の対応の誓約」で満たし、４月から旧処遇加算Ⅰを算定可。その上で、４月からベア加算を算定せず、６月から月額賃金改善要件Ⅱも満たさない場合、Ⅴ</t>
    </r>
    <r>
      <rPr>
        <sz val="8"/>
        <color rgb="FF000000"/>
        <rFont val="BIZ UDPゴシック"/>
        <family val="3"/>
        <charset val="128"/>
      </rPr>
      <t xml:space="preserve">(1)</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</si>
  <si>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５</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年度中の対応はいずれにしろ必要なため、より加算率が高いⅠ又はⅤ</t>
    </r>
    <r>
      <rPr>
        <sz val="8"/>
        <color rgb="FF000000"/>
        <rFont val="BIZ UDPゴシック"/>
        <family val="3"/>
        <charset val="128"/>
      </rPr>
      <t xml:space="preserve">(1)</t>
    </r>
    <r>
      <rPr>
        <sz val="8"/>
        <color rgb="FF000000"/>
        <rFont val="Noto Sans CJK JP"/>
        <family val="2"/>
      </rPr>
      <t xml:space="preserve">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</si>
  <si>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７</t>
    </r>
    <r>
      <rPr>
        <sz val="9"/>
        <color rgb="FF000000"/>
        <rFont val="BIZ UDPゴシック"/>
        <family val="3"/>
        <charset val="128"/>
      </rPr>
      <t xml:space="preserve">)</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</si>
  <si>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年度中の対応の誓約」で満たし、４月から旧処遇加算Ⅰを算定可。その場合、６月以降は自然と新加算Ⅰに移行可能。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</si>
  <si>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７</t>
    </r>
    <r>
      <rPr>
        <sz val="8"/>
        <color rgb="FF000000"/>
        <rFont val="BIZ UDPゴシック"/>
        <family val="3"/>
        <charset val="128"/>
      </rPr>
      <t xml:space="preserve">)</t>
    </r>
    <r>
      <rPr>
        <sz val="8"/>
        <color rgb="FF000000"/>
        <rFont val="Noto Sans CJK JP"/>
        <family val="2"/>
      </rPr>
      <t xml:space="preserve">は算定可。ただし、既にキャリアパス要件Ⅳ・Ⅴを満たしていることから、</t>
    </r>
    <r>
      <rPr>
        <sz val="8"/>
        <color rgb="FF000000"/>
        <rFont val="BIZ UDPゴシック"/>
        <family val="3"/>
        <charset val="128"/>
      </rPr>
      <t xml:space="preserve">R6</t>
    </r>
    <r>
      <rPr>
        <sz val="8"/>
        <color rgb="FF000000"/>
        <rFont val="Noto Sans CJK JP"/>
        <family val="2"/>
      </rPr>
      <t xml:space="preserve">年度中にキャリアパス要件Ⅰ～Ⅲを満たすことの誓約により、新加算Ⅰへの移行を推奨。</t>
    </r>
  </si>
  <si>
    <r>
      <rPr>
        <sz val="8"/>
        <color rgb="FF000000"/>
        <rFont val="Noto Sans CJK JP"/>
        <family val="2"/>
      </rPr>
      <t xml:space="preserve">！</t>
    </r>
    <r>
      <rPr>
        <sz val="8"/>
        <color rgb="FF000000"/>
        <rFont val="BIZ UDPゴシック"/>
        <family val="3"/>
        <charset val="128"/>
      </rPr>
      <t xml:space="preserve">R7.4</t>
    </r>
    <r>
      <rPr>
        <sz val="8"/>
        <color rgb="FF000000"/>
        <rFont val="Noto Sans CJK JP"/>
        <family val="2"/>
      </rPr>
      <t xml:space="preserve">以降、いずれにせよキャリアパス要件Ⅰ・Ⅱは必要になるため、ここで</t>
    </r>
    <r>
      <rPr>
        <sz val="8"/>
        <color rgb="FF000000"/>
        <rFont val="BIZ UDPゴシック"/>
        <family val="3"/>
        <charset val="128"/>
      </rPr>
      <t xml:space="preserve">R6</t>
    </r>
    <r>
      <rPr>
        <sz val="8"/>
        <color rgb="FF000000"/>
        <rFont val="Noto Sans CJK JP"/>
        <family val="2"/>
      </rPr>
      <t xml:space="preserve">年度中の整備等を誓約し、</t>
    </r>
    <r>
      <rPr>
        <sz val="8"/>
        <color rgb="FF000000"/>
        <rFont val="BIZ UDPゴシック"/>
        <family val="3"/>
        <charset val="128"/>
      </rPr>
      <t xml:space="preserve">R6.4</t>
    </r>
    <r>
      <rPr>
        <sz val="8"/>
        <color rgb="FF000000"/>
        <rFont val="Noto Sans CJK JP"/>
        <family val="2"/>
      </rPr>
      <t xml:space="preserve">から上位区分を算定することを推奨。</t>
    </r>
  </si>
  <si>
    <r>
      <rPr>
        <sz val="8"/>
        <color rgb="FF000000"/>
        <rFont val="Noto Sans CJK JP"/>
        <family val="2"/>
      </rPr>
      <t xml:space="preserve">！</t>
    </r>
    <r>
      <rPr>
        <sz val="8"/>
        <color rgb="FF000000"/>
        <rFont val="BIZ UDPゴシック"/>
        <family val="3"/>
        <charset val="128"/>
      </rPr>
      <t xml:space="preserve">R7.4</t>
    </r>
    <r>
      <rPr>
        <sz val="8"/>
        <color rgb="FF000000"/>
        <rFont val="Noto Sans CJK JP"/>
        <family val="2"/>
      </rPr>
      <t xml:space="preserve">以降、キャリアパス要件Ⅰ・Ⅱは必ず必要になるため、ここで</t>
    </r>
    <r>
      <rPr>
        <sz val="8"/>
        <color rgb="FF000000"/>
        <rFont val="BIZ UDPゴシック"/>
        <family val="3"/>
        <charset val="128"/>
      </rPr>
      <t xml:space="preserve">R6</t>
    </r>
    <r>
      <rPr>
        <sz val="8"/>
        <color rgb="FF000000"/>
        <rFont val="Noto Sans CJK JP"/>
        <family val="2"/>
      </rPr>
      <t xml:space="preserve">年度中の実施等を誓約し、</t>
    </r>
    <r>
      <rPr>
        <sz val="8"/>
        <color rgb="FF000000"/>
        <rFont val="BIZ UDPゴシック"/>
        <family val="3"/>
        <charset val="128"/>
      </rPr>
      <t xml:space="preserve">R6.4</t>
    </r>
    <r>
      <rPr>
        <sz val="8"/>
        <color rgb="FF000000"/>
        <rFont val="Noto Sans CJK JP"/>
        <family val="2"/>
      </rPr>
      <t xml:space="preserve">から上位区分を算定することを推奨。</t>
    </r>
  </si>
  <si>
    <r>
      <rPr>
        <sz val="9"/>
        <color rgb="FF000000"/>
        <rFont val="Noto Sans CJK JP"/>
        <family val="2"/>
      </rPr>
      <t xml:space="preserve">新加算Ⅴ</t>
    </r>
    <r>
      <rPr>
        <sz val="9"/>
        <color rgb="FF000000"/>
        <rFont val="BIZ UDPゴシック"/>
        <family val="3"/>
        <charset val="128"/>
      </rPr>
      <t xml:space="preserve">(10)</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</si>
  <si>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年度中の対応の誓約」で満たし、４月から旧処遇加算Ⅰを算定可。加えて、補助金取得のため４月からベア加算を算定することで、６月以降、新加算Ⅰに移行可能。</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</si>
  <si>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年度中の対応の誓約」で満たし、４月から旧処遇加算Ⅰを算定可。その上で、４月からベア加算を算定せず、６月から月額賃金改善要件Ⅱも満たさない場合、Ⅴ</t>
    </r>
    <r>
      <rPr>
        <sz val="8"/>
        <color rgb="FF000000"/>
        <rFont val="BIZ UDPゴシック"/>
        <family val="3"/>
        <charset val="128"/>
      </rPr>
      <t xml:space="preserve">(1)</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</si>
  <si>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(10)</t>
    </r>
    <r>
      <rPr>
        <sz val="8"/>
        <color rgb="FF000000"/>
        <rFont val="Noto Sans CJK JP"/>
        <family val="2"/>
      </rPr>
      <t xml:space="preserve">は算定可。また、新加算Ⅲでも加算率は下がらないが、既に難易度の高いキャリアパス要件Ⅳ・Ⅴ及び職場環境等要件を満たしていることから、Ⅰ又はⅤ</t>
    </r>
    <r>
      <rPr>
        <sz val="8"/>
        <color rgb="FF000000"/>
        <rFont val="BIZ UDPゴシック"/>
        <family val="3"/>
        <charset val="128"/>
      </rPr>
      <t xml:space="preserve">(1)</t>
    </r>
    <r>
      <rPr>
        <sz val="8"/>
        <color rgb="FF000000"/>
        <rFont val="Noto Sans CJK JP"/>
        <family val="2"/>
      </rPr>
      <t xml:space="preserve">への移行を推奨。</t>
    </r>
  </si>
  <si>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年度に新加算Ⅱを算定可。</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</si>
  <si>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３</t>
    </r>
    <r>
      <rPr>
        <sz val="9"/>
        <color rgb="FF000000"/>
        <rFont val="BIZ UDPゴシック"/>
        <family val="3"/>
        <charset val="128"/>
      </rPr>
      <t xml:space="preserve">)</t>
    </r>
  </si>
  <si>
    <t xml:space="preserve">補助金を取得する場合、４月からベア加算の算定が必要。その場合、６月以降は自然と新加算Ⅱに移行可能。</t>
  </si>
  <si>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３</t>
    </r>
    <r>
      <rPr>
        <sz val="8"/>
        <color rgb="FF000000"/>
        <rFont val="BIZ UDPゴシック"/>
        <family val="3"/>
        <charset val="128"/>
      </rPr>
      <t xml:space="preserve">)</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</si>
  <si>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４</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</si>
  <si>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年度中の対応の誓約」で満たし、４月から旧処遇加算Ⅰを算定可。その場合、６月以降は自然と新加算Ⅱに移行可能。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</si>
  <si>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４</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年度中の対応はいずれにしろ必要なため、より加算率が高い新加算Ⅱを推奨。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</si>
  <si>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６</t>
    </r>
    <r>
      <rPr>
        <sz val="9"/>
        <color rgb="FF000000"/>
        <rFont val="BIZ UDPゴシック"/>
        <family val="3"/>
        <charset val="128"/>
      </rPr>
      <t xml:space="preserve">)</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</si>
  <si>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年度中の対応の誓約」で満たし、４月から旧処遇加算Ⅰを算定可。加えて、補助金取得のため４月からベア加算を算定することで、６月以降、新加算Ⅱに移行可能。</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</si>
  <si>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３</t>
    </r>
    <r>
      <rPr>
        <sz val="8"/>
        <color rgb="FF000000"/>
        <rFont val="BIZ UDPゴシック"/>
        <family val="3"/>
        <charset val="128"/>
      </rPr>
      <t xml:space="preserve">)</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</si>
  <si>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６</t>
    </r>
    <r>
      <rPr>
        <sz val="8"/>
        <color rgb="FF000000"/>
        <rFont val="BIZ UDPゴシック"/>
        <family val="3"/>
        <charset val="128"/>
      </rPr>
      <t xml:space="preserve">)</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年度以降、加算率を下げないためにキャリアパス要件Ⅲは必須であり、</t>
    </r>
    <r>
      <rPr>
        <sz val="8"/>
        <color rgb="FF000000"/>
        <rFont val="BIZ UDPゴシック"/>
        <family val="3"/>
        <charset val="128"/>
      </rPr>
      <t xml:space="preserve">R6</t>
    </r>
    <r>
      <rPr>
        <sz val="8"/>
        <color rgb="FF000000"/>
        <rFont val="Noto Sans CJK JP"/>
        <family val="2"/>
      </rPr>
      <t xml:space="preserve">年度中の対応はいずれにしろ必要なため、より加算率が高いⅡ又はⅤ</t>
    </r>
    <r>
      <rPr>
        <sz val="8"/>
        <color rgb="FF000000"/>
        <rFont val="BIZ UDPゴシック"/>
        <family val="3"/>
        <charset val="128"/>
      </rPr>
      <t xml:space="preserve">(3)</t>
    </r>
    <r>
      <rPr>
        <sz val="8"/>
        <color rgb="FF000000"/>
        <rFont val="Noto Sans CJK JP"/>
        <family val="2"/>
      </rPr>
      <t xml:space="preserve">を推奨。</t>
    </r>
  </si>
  <si>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９</t>
    </r>
    <r>
      <rPr>
        <sz val="9"/>
        <color rgb="FF000000"/>
        <rFont val="BIZ UDPゴシック"/>
        <family val="3"/>
        <charset val="128"/>
      </rPr>
      <t xml:space="preserve">)</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</si>
  <si>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年度中の対応の誓約」で満たし、４月から旧処遇加算Ⅰを算定可。その場合、６月以降は自然と新加算Ⅱに移行可能。</t>
    </r>
  </si>
  <si>
    <r>
      <rPr>
        <sz val="8"/>
        <color rgb="FF000000"/>
        <rFont val="Noto Sans CJK JP"/>
        <family val="2"/>
      </rPr>
      <t xml:space="preserve">誓約をしなくてもⅤ</t>
    </r>
    <r>
      <rPr>
        <sz val="8"/>
        <color rgb="FF000000"/>
        <rFont val="BIZ UDPゴシック"/>
        <family val="3"/>
        <charset val="128"/>
      </rPr>
      <t xml:space="preserve">(</t>
    </r>
    <r>
      <rPr>
        <sz val="8"/>
        <color rgb="FF000000"/>
        <rFont val="Noto Sans CJK JP"/>
        <family val="2"/>
      </rPr>
      <t xml:space="preserve">９</t>
    </r>
    <r>
      <rPr>
        <sz val="8"/>
        <color rgb="FF000000"/>
        <rFont val="BIZ UDPゴシック"/>
        <family val="3"/>
        <charset val="128"/>
      </rPr>
      <t xml:space="preserve">)</t>
    </r>
    <r>
      <rPr>
        <sz val="8"/>
        <color rgb="FF000000"/>
        <rFont val="Noto Sans CJK JP"/>
        <family val="2"/>
      </rPr>
      <t xml:space="preserve">は算定可。また、新加算Ⅲでも加算率は下がらないが、既にキャリアパス要件Ⅳを満たしていることから、新加算Ⅱへの移行を推奨。</t>
    </r>
  </si>
  <si>
    <r>
      <rPr>
        <sz val="9"/>
        <color rgb="FF000000"/>
        <rFont val="Noto Sans CJK JP"/>
        <family val="2"/>
      </rPr>
      <t xml:space="preserve">新加算Ⅴ</t>
    </r>
    <r>
      <rPr>
        <sz val="9"/>
        <color rgb="FF000000"/>
        <rFont val="BIZ UDPゴシック"/>
        <family val="3"/>
        <charset val="128"/>
      </rPr>
      <t xml:space="preserve">(12)</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</si>
  <si>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年度中の対応の誓約」で満たし、４月から旧処遇加算Ⅰを算定可。加えて、補助金取得のため４月からベア加算を算定することで、６月以降、新加算Ⅱに移行可能。</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</si>
  <si>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年度中の対応の誓約」で満たし、４月から旧処遇加算Ⅰを算定可。その上で、４月からベア加算を算定せず、６月から月額賃金改善要件Ⅱも満たさない場合、Ⅴ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９</t>
    </r>
    <r>
      <rPr>
        <sz val="8"/>
        <color rgb="FF000000"/>
        <rFont val="BIZ UDPゴシック"/>
        <family val="3"/>
        <charset val="128"/>
      </rPr>
      <t xml:space="preserve">)</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</si>
  <si>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(12)</t>
    </r>
    <r>
      <rPr>
        <sz val="8"/>
        <color rgb="FF000000"/>
        <rFont val="Noto Sans CJK JP"/>
        <family val="2"/>
      </rPr>
      <t xml:space="preserve">は算定可。また、新加算Ⅲでも加算率は下がらないが、既にキャリアパス要件Ⅳを満たしていることから、Ⅱへの移行を推奨。</t>
    </r>
  </si>
  <si>
    <t xml:space="preserve">旧特定加算の職種間配分ルール緩和のメリットを受けるため、キャリアパス要件Ⅳと職場環境等要件を満たして新加算Ⅱの算定を推奨。</t>
  </si>
  <si>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年度に新加算Ⅲを算定可。</t>
    </r>
  </si>
  <si>
    <t xml:space="preserve">！職種間配分ルールが緩和され、旧特定加算Ⅱ相当が算定しやすくなったことから、新規にキャリアパス要件Ⅳを満たすことを推奨。</t>
  </si>
  <si>
    <t xml:space="preserve">！職種間配分ルールが緩和され、旧特定加算Ⅱ相当が算定しやすくなったことから、新規に職場環境等要件の上位区分を満たすことを推奨。</t>
  </si>
  <si>
    <r>
      <rPr>
        <sz val="9"/>
        <color rgb="FF000000"/>
        <rFont val="Noto Sans CJK JP"/>
        <family val="2"/>
      </rPr>
      <t xml:space="preserve">新加算Ⅴ</t>
    </r>
    <r>
      <rPr>
        <sz val="9"/>
        <color rgb="FF000000"/>
        <rFont val="BIZ UDPゴシック"/>
        <family val="3"/>
        <charset val="128"/>
      </rPr>
      <t xml:space="preserve">(</t>
    </r>
    <r>
      <rPr>
        <sz val="9"/>
        <color rgb="FF000000"/>
        <rFont val="Noto Sans CJK JP"/>
        <family val="2"/>
      </rPr>
      <t xml:space="preserve">８</t>
    </r>
    <r>
      <rPr>
        <sz val="9"/>
        <color rgb="FF000000"/>
        <rFont val="BIZ UDPゴシック"/>
        <family val="3"/>
        <charset val="128"/>
      </rPr>
      <t xml:space="preserve">)</t>
    </r>
  </si>
  <si>
    <t xml:space="preserve">旧特定加算の職種間配分ルール緩和のメリットを受けるため、キャリアパス要件Ⅳと職場環境等要件を満たして新加算Ⅱを推奨。（補助金取得のため４月からベア加算を算定と想定）</t>
  </si>
  <si>
    <t xml:space="preserve">補助金取得のため４月からベア加算を算定した場合、６月以降は自然と新加算Ⅲに移行可能。</t>
  </si>
  <si>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t>
    </r>
    <r>
      <rPr>
        <sz val="8"/>
        <color rgb="FF000000"/>
        <rFont val="Noto Sans CJK JP"/>
        <family val="2"/>
      </rPr>
      <t xml:space="preserve">８</t>
    </r>
    <r>
      <rPr>
        <sz val="8"/>
        <color rgb="FF000000"/>
        <rFont val="BIZ UDPゴシック"/>
        <family val="3"/>
        <charset val="128"/>
      </rPr>
      <t xml:space="preserve">)</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</si>
  <si>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8"/>
        <color rgb="FF000000"/>
        <rFont val="Noto Sans CJK JP"/>
        <family val="2"/>
      </rPr>
      <t xml:space="preserve">旧特定加算の職種間配分ルール緩和のメリットを受けるため、キャリアパス要件Ⅳと職場環境等要件を満たして新加算Ⅱを推奨。キャリアパス要件Ⅲが必要だが、「</t>
    </r>
    <r>
      <rPr>
        <sz val="8"/>
        <color rgb="FF000000"/>
        <rFont val="BIZ UDPゴシック"/>
        <family val="3"/>
        <charset val="128"/>
      </rPr>
      <t xml:space="preserve">R6</t>
    </r>
    <r>
      <rPr>
        <sz val="8"/>
        <color rgb="FF000000"/>
        <rFont val="Noto Sans CJK JP"/>
        <family val="2"/>
      </rPr>
      <t xml:space="preserve">年度中の対応の誓約」で可。</t>
    </r>
  </si>
  <si>
    <r>
      <rPr>
        <sz val="8"/>
        <color rgb="FF000000"/>
        <rFont val="Noto Sans CJK JP"/>
        <family val="2"/>
      </rPr>
      <t xml:space="preserve">キャリアパス要件Ⅲを「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年度中の対応の誓約」で満たし、４月から旧処遇加算Ⅰを算定可。その場合、６月以降は自然と新加算Ⅲに移行可能。</t>
    </r>
  </si>
  <si>
    <r>
      <rPr>
        <sz val="8"/>
        <color rgb="FF000000"/>
        <rFont val="BIZ UDPゴシック"/>
        <family val="3"/>
        <charset val="128"/>
      </rPr>
      <t xml:space="preserve">R5</t>
    </r>
    <r>
      <rPr>
        <sz val="8"/>
        <color rgb="FF000000"/>
        <rFont val="Noto Sans CJK JP"/>
        <family val="2"/>
      </rPr>
      <t xml:space="preserve">年度と同じ要件を継続すれば、</t>
    </r>
    <r>
      <rPr>
        <sz val="8"/>
        <color rgb="FF000000"/>
        <rFont val="BIZ UDPゴシック"/>
        <family val="3"/>
        <charset val="128"/>
      </rPr>
      <t xml:space="preserve">R6</t>
    </r>
    <r>
      <rPr>
        <sz val="8"/>
        <color rgb="FF000000"/>
        <rFont val="Noto Sans CJK JP"/>
        <family val="2"/>
      </rPr>
      <t xml:space="preserve">年度に新加算Ⅳを算定可。なお、職種間配分ルール緩和のメリットを受けるためには、４月から旧特定加算Ⅱを算定し、６月以降、新加算Ⅴ</t>
    </r>
    <r>
      <rPr>
        <sz val="8"/>
        <color rgb="FF000000"/>
        <rFont val="BIZ UDPゴシック"/>
        <family val="3"/>
        <charset val="128"/>
      </rPr>
      <t xml:space="preserve">(4)</t>
    </r>
    <r>
      <rPr>
        <sz val="8"/>
        <color rgb="FF000000"/>
        <rFont val="Noto Sans CJK JP"/>
        <family val="2"/>
      </rPr>
      <t xml:space="preserve">に移行することも推奨。</t>
    </r>
  </si>
  <si>
    <r>
      <rPr>
        <sz val="9"/>
        <color rgb="FF000000"/>
        <rFont val="Noto Sans CJK JP"/>
        <family val="2"/>
      </rPr>
      <t xml:space="preserve">新加算Ⅴ</t>
    </r>
    <r>
      <rPr>
        <sz val="9"/>
        <color rgb="FF000000"/>
        <rFont val="BIZ UDPゴシック"/>
        <family val="3"/>
        <charset val="128"/>
      </rPr>
      <t xml:space="preserve">(11)</t>
    </r>
  </si>
  <si>
    <r>
      <rPr>
        <sz val="8"/>
        <color rgb="FF000000"/>
        <rFont val="Noto Sans CJK JP"/>
        <family val="2"/>
      </rPr>
      <t xml:space="preserve">キャリアパス要件Ⅲが必要だが、「</t>
    </r>
    <r>
      <rPr>
        <sz val="8"/>
        <color rgb="FF000000"/>
        <rFont val="BIZ UDPゴシック"/>
        <family val="3"/>
        <charset val="128"/>
      </rPr>
      <t xml:space="preserve">R6</t>
    </r>
    <r>
      <rPr>
        <sz val="8"/>
        <color rgb="FF000000"/>
        <rFont val="Noto Sans CJK JP"/>
        <family val="2"/>
      </rPr>
      <t xml:space="preserve">年度中の対応の誓約」で可。加えて、補助金取得のため４月からベア加算を算定することで、６月以降、新加算Ⅲに移行可能。</t>
    </r>
  </si>
  <si>
    <r>
      <rPr>
        <sz val="8"/>
        <color rgb="FF000000"/>
        <rFont val="Noto Sans CJK JP"/>
        <family val="2"/>
      </rPr>
      <t xml:space="preserve">補助金取得のため４月からベア加算を算定した場合、６月以降は自然と新加算Ⅳに移行可能。加えて、４月から旧特定加算Ⅱを算定し、６月以降、新加算Ⅴ</t>
    </r>
    <r>
      <rPr>
        <sz val="8"/>
        <color rgb="FF000000"/>
        <rFont val="BIZ UDPゴシック"/>
        <family val="3"/>
        <charset val="128"/>
      </rPr>
      <t xml:space="preserve">(4)</t>
    </r>
    <r>
      <rPr>
        <sz val="8"/>
        <color rgb="FF000000"/>
        <rFont val="Noto Sans CJK JP"/>
        <family val="2"/>
      </rPr>
      <t xml:space="preserve">に移行することも推奨。</t>
    </r>
  </si>
  <si>
    <r>
      <rPr>
        <sz val="8"/>
        <color rgb="FF000000"/>
        <rFont val="Noto Sans CJK JP"/>
        <family val="2"/>
      </rPr>
      <t xml:space="preserve">４月からベア加算を算定せず、６月から月額賃金改善要件Ⅱも満たさない場合、Ⅴ</t>
    </r>
    <r>
      <rPr>
        <sz val="8"/>
        <color rgb="FF000000"/>
        <rFont val="BIZ UDPゴシック"/>
        <family val="3"/>
        <charset val="128"/>
      </rPr>
      <t xml:space="preserve">(11)</t>
    </r>
    <r>
      <rPr>
        <sz val="8"/>
        <color rgb="FF000000"/>
        <rFont val="Noto Sans CJK JP"/>
        <family val="2"/>
      </rPr>
      <t xml:space="preserve">となる。なお、</t>
    </r>
    <r>
      <rPr>
        <sz val="8"/>
        <color rgb="FF000000"/>
        <rFont val="BIZ UDPゴシック"/>
        <family val="3"/>
        <charset val="128"/>
      </rPr>
      <t xml:space="preserve">R7</t>
    </r>
    <r>
      <rPr>
        <sz val="8"/>
        <color rgb="FF000000"/>
        <rFont val="Noto Sans CJK JP"/>
        <family val="2"/>
      </rPr>
      <t xml:space="preserve">年度以降は月額賃金改善要件Ⅱが必要。</t>
    </r>
  </si>
  <si>
    <r>
      <rPr>
        <sz val="9"/>
        <color rgb="FF000000"/>
        <rFont val="Noto Sans CJK JP"/>
        <family val="2"/>
      </rPr>
      <t xml:space="preserve">新加算Ⅴ</t>
    </r>
    <r>
      <rPr>
        <sz val="9"/>
        <color rgb="FF000000"/>
        <rFont val="BIZ UDPゴシック"/>
        <family val="3"/>
        <charset val="128"/>
      </rPr>
      <t xml:space="preserve">(13)</t>
    </r>
  </si>
  <si>
    <r>
      <rPr>
        <sz val="8"/>
        <color rgb="FF000000"/>
        <rFont val="Noto Sans CJK JP"/>
        <family val="2"/>
      </rPr>
      <t xml:space="preserve">キャリアパス要件Ⅰ～Ⅲを「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年度中の対応の誓約」で満たし、４月から旧処遇加算Ⅰを算定可。その場合、６月以降は自然と新加算Ⅲに移行可能。さらに、新加算Ⅱへの移行も推奨。</t>
    </r>
  </si>
  <si>
    <r>
      <rPr>
        <sz val="8"/>
        <color rgb="FF000000"/>
        <rFont val="Noto Sans CJK JP"/>
        <family val="2"/>
      </rPr>
      <t xml:space="preserve">キャリアパス要件Ⅰ・Ⅱを「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年度中の対応の誓約」で満たし、４月から旧処遇加算Ⅱを算定可。その場合、６月以降は自然と新加算Ⅳに移行可能。</t>
    </r>
  </si>
  <si>
    <r>
      <rPr>
        <sz val="8"/>
        <color rgb="FF000000"/>
        <rFont val="Noto Sans CJK JP"/>
        <family val="2"/>
      </rPr>
      <t xml:space="preserve">誓約をしなくてもⅤ</t>
    </r>
    <r>
      <rPr>
        <sz val="8"/>
        <color rgb="FF000000"/>
        <rFont val="BIZ UDPゴシック"/>
        <family val="3"/>
        <charset val="128"/>
      </rPr>
      <t xml:space="preserve">(13)</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年度以降、キャリアパス要件Ⅰ・Ⅱは必須であり、いずれにせよ</t>
    </r>
    <r>
      <rPr>
        <sz val="8"/>
        <color rgb="FF000000"/>
        <rFont val="BIZ UDPゴシック"/>
        <family val="3"/>
        <charset val="128"/>
      </rPr>
      <t xml:space="preserve">R6</t>
    </r>
    <r>
      <rPr>
        <sz val="8"/>
        <color rgb="FF000000"/>
        <rFont val="Noto Sans CJK JP"/>
        <family val="2"/>
      </rPr>
      <t xml:space="preserve">年度中の対応は必要なため、より加算率が高い新加算Ⅳを推奨。</t>
    </r>
  </si>
  <si>
    <r>
      <rPr>
        <sz val="9"/>
        <color rgb="FF000000"/>
        <rFont val="Noto Sans CJK JP"/>
        <family val="2"/>
      </rPr>
      <t xml:space="preserve">新加算Ⅴ</t>
    </r>
    <r>
      <rPr>
        <sz val="9"/>
        <color rgb="FF000000"/>
        <rFont val="BIZ UDPゴシック"/>
        <family val="3"/>
        <charset val="128"/>
      </rPr>
      <t xml:space="preserve">(14)</t>
    </r>
  </si>
  <si>
    <r>
      <rPr>
        <sz val="8"/>
        <color rgb="FF000000"/>
        <rFont val="Noto Sans CJK JP"/>
        <family val="2"/>
      </rPr>
      <t xml:space="preserve">キャリアパス要件Ⅰ・Ⅱを「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年度中の対応の誓約」で満たし、４月から旧処遇加算Ⅱを算定可。加えて、補助金取得のため４月からベア加算を算定することで、６月以降、新加算Ⅳに移行可能。</t>
    </r>
  </si>
  <si>
    <r>
      <rPr>
        <sz val="8"/>
        <color rgb="FF000000"/>
        <rFont val="Noto Sans CJK JP"/>
        <family val="2"/>
      </rPr>
      <t xml:space="preserve">キャリアパス要件Ⅰ・Ⅱを「</t>
    </r>
    <r>
      <rPr>
        <sz val="8"/>
        <color rgb="FF000000"/>
        <rFont val="BIZ UDPゴシック"/>
        <family val="3"/>
        <charset val="128"/>
      </rPr>
      <t xml:space="preserve">R6</t>
    </r>
    <r>
      <rPr>
        <sz val="8"/>
        <color rgb="FF000000"/>
        <rFont val="Noto Sans CJK JP"/>
        <family val="2"/>
      </rPr>
      <t xml:space="preserve">年度中の対応の誓約」で満たし、４月から旧処遇加算Ⅱを算定可。その上で、４月からベア加算を算定せず、６月から月額賃金改善要件Ⅱも満たさない場合、Ⅴ</t>
    </r>
    <r>
      <rPr>
        <sz val="8"/>
        <color rgb="FF000000"/>
        <rFont val="BIZ UDPゴシック"/>
        <family val="3"/>
        <charset val="128"/>
      </rPr>
      <t xml:space="preserve">(11)</t>
    </r>
    <r>
      <rPr>
        <sz val="8"/>
        <color rgb="FF000000"/>
        <rFont val="Noto Sans CJK JP"/>
        <family val="2"/>
      </rPr>
      <t xml:space="preserve">となる。</t>
    </r>
  </si>
  <si>
    <r>
      <rPr>
        <sz val="8"/>
        <color rgb="FF000000"/>
        <rFont val="Noto Sans CJK JP"/>
        <family val="2"/>
      </rPr>
      <t xml:space="preserve">誓約をしなくてもⅤ</t>
    </r>
    <r>
      <rPr>
        <sz val="8"/>
        <color rgb="FF000000"/>
        <rFont val="BIZ UDPゴシック"/>
        <family val="3"/>
        <charset val="128"/>
      </rPr>
      <t xml:space="preserve">(14)</t>
    </r>
    <r>
      <rPr>
        <sz val="8"/>
        <color rgb="FF000000"/>
        <rFont val="Noto Sans CJK JP"/>
        <family val="2"/>
      </rPr>
      <t xml:space="preserve">は算定可。ただし、</t>
    </r>
    <r>
      <rPr>
        <sz val="8"/>
        <color rgb="FF000000"/>
        <rFont val="BIZ UDPゴシック"/>
        <family val="3"/>
        <charset val="128"/>
      </rPr>
      <t xml:space="preserve">R7</t>
    </r>
    <r>
      <rPr>
        <sz val="8"/>
        <color rgb="FF000000"/>
        <rFont val="Noto Sans CJK JP"/>
        <family val="2"/>
      </rPr>
      <t xml:space="preserve">年度以降、キャリアパス要件Ⅰ・Ⅱは必須であり、いずれにせよ</t>
    </r>
    <r>
      <rPr>
        <sz val="8"/>
        <color rgb="FF000000"/>
        <rFont val="BIZ UDPゴシック"/>
        <family val="3"/>
        <charset val="128"/>
      </rPr>
      <t xml:space="preserve">R6</t>
    </r>
    <r>
      <rPr>
        <sz val="8"/>
        <color rgb="FF000000"/>
        <rFont val="Noto Sans CJK JP"/>
        <family val="2"/>
      </rPr>
      <t xml:space="preserve">年度中の対応は必要なため、より加算率が高い新加算Ⅳ又はⅤ</t>
    </r>
    <r>
      <rPr>
        <sz val="8"/>
        <color rgb="FF000000"/>
        <rFont val="BIZ UDPゴシック"/>
        <family val="3"/>
        <charset val="128"/>
      </rPr>
      <t xml:space="preserve">(11)</t>
    </r>
    <r>
      <rPr>
        <sz val="8"/>
        <color rgb="FF000000"/>
        <rFont val="Noto Sans CJK JP"/>
        <family val="2"/>
      </rPr>
      <t xml:space="preserve">を推奨。</t>
    </r>
  </si>
  <si>
    <r>
      <rPr>
        <sz val="9"/>
        <color rgb="FFFF0000"/>
        <rFont val="Noto Sans CJK JP"/>
        <family val="2"/>
      </rPr>
      <t xml:space="preserve">！</t>
    </r>
    <r>
      <rPr>
        <sz val="9"/>
        <color rgb="FFFF0000"/>
        <rFont val="BIZ UDPゴシック"/>
        <family val="3"/>
        <charset val="128"/>
      </rPr>
      <t xml:space="preserve">R7</t>
    </r>
    <r>
      <rPr>
        <sz val="9"/>
        <color rgb="FFFF0000"/>
        <rFont val="Noto Sans CJK JP"/>
        <family val="2"/>
      </rPr>
      <t xml:space="preserve">年度以降は、満たさないと加算率が下がります。</t>
    </r>
  </si>
  <si>
    <r>
      <rPr>
        <sz val="9"/>
        <color rgb="FFFF0000"/>
        <rFont val="Noto Sans CJK JP"/>
        <family val="2"/>
      </rPr>
      <t xml:space="preserve">！</t>
    </r>
    <r>
      <rPr>
        <sz val="9"/>
        <color rgb="FFFF0000"/>
        <rFont val="BIZ UDPゴシック"/>
        <family val="3"/>
        <charset val="128"/>
      </rPr>
      <t xml:space="preserve">R6</t>
    </r>
    <r>
      <rPr>
        <sz val="9"/>
        <color rgb="FFFF0000"/>
        <rFont val="Noto Sans CJK JP"/>
        <family val="2"/>
      </rPr>
      <t xml:space="preserve">年度・</t>
    </r>
    <r>
      <rPr>
        <sz val="9"/>
        <color rgb="FFFF0000"/>
        <rFont val="BIZ UDPゴシック"/>
        <family val="3"/>
        <charset val="128"/>
      </rPr>
      <t xml:space="preserve">R7</t>
    </r>
    <r>
      <rPr>
        <sz val="9"/>
        <color rgb="FFFF0000"/>
        <rFont val="Noto Sans CJK JP"/>
        <family val="2"/>
      </rPr>
      <t xml:space="preserve">年度ともに、満たさなくても、加算率は下がりません。</t>
    </r>
  </si>
  <si>
    <t xml:space="preserve">事業所の所在地（都道府県）</t>
  </si>
  <si>
    <t xml:space="preserve">事業所の所在地（市区町村）</t>
  </si>
  <si>
    <r>
      <rPr>
        <sz val="11"/>
        <rFont val="ＭＳ Ｐゴシック"/>
        <family val="3"/>
        <charset val="128"/>
      </rPr>
      <t xml:space="preserve">1</t>
    </r>
    <r>
      <rPr>
        <sz val="11"/>
        <rFont val="Noto Sans CJK JP"/>
        <family val="2"/>
      </rPr>
      <t xml:space="preserve">単位あたりの単価</t>
    </r>
  </si>
  <si>
    <t xml:space="preserve">都道府県</t>
  </si>
  <si>
    <t xml:space="preserve">市区町村</t>
  </si>
  <si>
    <t xml:space="preserve">介護サービス</t>
  </si>
  <si>
    <t xml:space="preserve">人件費割合</t>
  </si>
  <si>
    <t xml:space="preserve">北海道</t>
  </si>
  <si>
    <t xml:space="preserve">札幌市</t>
  </si>
  <si>
    <t xml:space="preserve">千代田区</t>
  </si>
  <si>
    <t xml:space="preserve">青森県</t>
  </si>
  <si>
    <t xml:space="preserve">函館市</t>
  </si>
  <si>
    <t xml:space="preserve">中央区</t>
  </si>
  <si>
    <t xml:space="preserve">岩手県</t>
  </si>
  <si>
    <t xml:space="preserve">小樽市</t>
  </si>
  <si>
    <t xml:space="preserve">港区</t>
  </si>
  <si>
    <t xml:space="preserve">宮城県</t>
  </si>
  <si>
    <t xml:space="preserve">旭川市</t>
  </si>
  <si>
    <t xml:space="preserve">新宿区</t>
  </si>
  <si>
    <t xml:space="preserve">秋田県</t>
  </si>
  <si>
    <t xml:space="preserve">室蘭市</t>
  </si>
  <si>
    <t xml:space="preserve">文京区</t>
  </si>
  <si>
    <t xml:space="preserve">山形県</t>
  </si>
  <si>
    <t xml:space="preserve">釧路市</t>
  </si>
  <si>
    <t xml:space="preserve">台東区</t>
  </si>
  <si>
    <t xml:space="preserve">福島県</t>
  </si>
  <si>
    <t xml:space="preserve">帯広市</t>
  </si>
  <si>
    <t xml:space="preserve">墨田区</t>
  </si>
  <si>
    <t xml:space="preserve">茨城県</t>
  </si>
  <si>
    <t xml:space="preserve">北見市</t>
  </si>
  <si>
    <t xml:space="preserve">江東区</t>
  </si>
  <si>
    <t xml:space="preserve">栃木県</t>
  </si>
  <si>
    <t xml:space="preserve">夕張市</t>
  </si>
  <si>
    <t xml:space="preserve">品川区</t>
  </si>
  <si>
    <t xml:space="preserve">群馬県</t>
  </si>
  <si>
    <t xml:space="preserve">岩見沢市</t>
  </si>
  <si>
    <t xml:space="preserve">目黒区</t>
  </si>
  <si>
    <t xml:space="preserve">埼玉県</t>
  </si>
  <si>
    <t xml:space="preserve">網走市</t>
  </si>
  <si>
    <t xml:space="preserve">大田区</t>
  </si>
  <si>
    <t xml:space="preserve">千葉県</t>
  </si>
  <si>
    <t xml:space="preserve">留萌市</t>
  </si>
  <si>
    <t xml:space="preserve">世田谷区</t>
  </si>
  <si>
    <t xml:space="preserve">東京都</t>
  </si>
  <si>
    <t xml:space="preserve">苫小牧市</t>
  </si>
  <si>
    <t xml:space="preserve">渋谷区</t>
  </si>
  <si>
    <t xml:space="preserve">神奈川県</t>
  </si>
  <si>
    <t xml:space="preserve">稚内市</t>
  </si>
  <si>
    <t xml:space="preserve">中野区</t>
  </si>
  <si>
    <t xml:space="preserve">新潟県</t>
  </si>
  <si>
    <t xml:space="preserve">美唄市</t>
  </si>
  <si>
    <t xml:space="preserve">杉並区</t>
  </si>
  <si>
    <t xml:space="preserve">富山県</t>
  </si>
  <si>
    <t xml:space="preserve">芦別市</t>
  </si>
  <si>
    <t xml:space="preserve">豊島区</t>
  </si>
  <si>
    <t xml:space="preserve">石川県</t>
  </si>
  <si>
    <t xml:space="preserve">江別市</t>
  </si>
  <si>
    <t xml:space="preserve">北区</t>
  </si>
  <si>
    <t xml:space="preserve">福井県</t>
  </si>
  <si>
    <t xml:space="preserve">赤平市</t>
  </si>
  <si>
    <t xml:space="preserve">荒川区</t>
  </si>
  <si>
    <t xml:space="preserve">山梨県</t>
  </si>
  <si>
    <t xml:space="preserve">紋別市</t>
  </si>
  <si>
    <t xml:space="preserve">板橋区</t>
  </si>
  <si>
    <t xml:space="preserve">介護療養型医療施設</t>
  </si>
  <si>
    <t xml:space="preserve">長野県</t>
  </si>
  <si>
    <t xml:space="preserve">士別市</t>
  </si>
  <si>
    <t xml:space="preserve">練馬区</t>
  </si>
  <si>
    <r>
      <rPr>
        <sz val="11"/>
        <rFont val="Noto Sans CJK JP"/>
        <family val="2"/>
      </rPr>
      <t xml:space="preserve">（介護予防）短期入所療養介護 （病院等（老健以外）</t>
    </r>
    <r>
      <rPr>
        <sz val="11"/>
        <rFont val="ＭＳ Ｐゴシック"/>
        <family val="3"/>
        <charset val="128"/>
      </rPr>
      <t xml:space="preserve">)</t>
    </r>
  </si>
  <si>
    <t xml:space="preserve">岐阜県</t>
  </si>
  <si>
    <t xml:space="preserve">名寄市</t>
  </si>
  <si>
    <t xml:space="preserve">足立区</t>
  </si>
  <si>
    <t xml:space="preserve">静岡県</t>
  </si>
  <si>
    <t xml:space="preserve">三笠市</t>
  </si>
  <si>
    <t xml:space="preserve">葛飾区</t>
  </si>
  <si>
    <t xml:space="preserve">愛知県</t>
  </si>
  <si>
    <t xml:space="preserve">根室市</t>
  </si>
  <si>
    <t xml:space="preserve">江戸川区</t>
  </si>
  <si>
    <t xml:space="preserve">三重県</t>
  </si>
  <si>
    <t xml:space="preserve">千歳市</t>
  </si>
  <si>
    <t xml:space="preserve">調布市</t>
  </si>
  <si>
    <t xml:space="preserve">滋賀県</t>
  </si>
  <si>
    <t xml:space="preserve">滝川市</t>
  </si>
  <si>
    <t xml:space="preserve">町田市</t>
  </si>
  <si>
    <t xml:space="preserve">京都府</t>
  </si>
  <si>
    <t xml:space="preserve">砂川市</t>
  </si>
  <si>
    <t xml:space="preserve">狛江市</t>
  </si>
  <si>
    <t xml:space="preserve">大阪府</t>
  </si>
  <si>
    <t xml:space="preserve">歌志内市</t>
  </si>
  <si>
    <t xml:space="preserve">多摩市</t>
  </si>
  <si>
    <t xml:space="preserve">兵庫県</t>
  </si>
  <si>
    <t xml:space="preserve">深川市</t>
  </si>
  <si>
    <t xml:space="preserve">横浜市</t>
  </si>
  <si>
    <t xml:space="preserve">奈良県</t>
  </si>
  <si>
    <t xml:space="preserve">富良野市</t>
  </si>
  <si>
    <t xml:space="preserve">川崎市</t>
  </si>
  <si>
    <t xml:space="preserve">和歌山県</t>
  </si>
  <si>
    <t xml:space="preserve">登別市</t>
  </si>
  <si>
    <t xml:space="preserve">大阪市</t>
  </si>
  <si>
    <t xml:space="preserve">鳥取県</t>
  </si>
  <si>
    <t xml:space="preserve">恵庭市</t>
  </si>
  <si>
    <t xml:space="preserve">さいたま市</t>
  </si>
  <si>
    <t xml:space="preserve">島根県</t>
  </si>
  <si>
    <t xml:space="preserve">伊達市</t>
  </si>
  <si>
    <t xml:space="preserve">千葉市</t>
  </si>
  <si>
    <t xml:space="preserve">岡山県</t>
  </si>
  <si>
    <t xml:space="preserve">北広島市</t>
  </si>
  <si>
    <t xml:space="preserve">浦安市</t>
  </si>
  <si>
    <t xml:space="preserve">広島県</t>
  </si>
  <si>
    <t xml:space="preserve">石狩市</t>
  </si>
  <si>
    <t xml:space="preserve">八王子市</t>
  </si>
  <si>
    <t xml:space="preserve">山口県</t>
  </si>
  <si>
    <t xml:space="preserve">北斗市</t>
  </si>
  <si>
    <t xml:space="preserve">武蔵野市</t>
  </si>
  <si>
    <t xml:space="preserve">徳島県</t>
  </si>
  <si>
    <t xml:space="preserve">当別町</t>
  </si>
  <si>
    <t xml:space="preserve">三鷹市</t>
  </si>
  <si>
    <t xml:space="preserve">香川県</t>
  </si>
  <si>
    <t xml:space="preserve">新篠津村</t>
  </si>
  <si>
    <t xml:space="preserve">青梅市</t>
  </si>
  <si>
    <t xml:space="preserve">愛媛県</t>
  </si>
  <si>
    <t xml:space="preserve">松前町</t>
  </si>
  <si>
    <t xml:space="preserve">府中市</t>
  </si>
  <si>
    <t xml:space="preserve">高知県</t>
  </si>
  <si>
    <t xml:space="preserve">福島町</t>
  </si>
  <si>
    <t xml:space="preserve">小金井市</t>
  </si>
  <si>
    <t xml:space="preserve">福岡県</t>
  </si>
  <si>
    <t xml:space="preserve">知内町</t>
  </si>
  <si>
    <t xml:space="preserve">小平市</t>
  </si>
  <si>
    <t xml:space="preserve">佐賀県</t>
  </si>
  <si>
    <t xml:space="preserve">木古内町</t>
  </si>
  <si>
    <t xml:space="preserve">日野市</t>
  </si>
  <si>
    <t xml:space="preserve">長崎県</t>
  </si>
  <si>
    <t xml:space="preserve">七飯町</t>
  </si>
  <si>
    <t xml:space="preserve">東村山市</t>
  </si>
  <si>
    <t xml:space="preserve">熊本県</t>
  </si>
  <si>
    <t xml:space="preserve">鹿部町</t>
  </si>
  <si>
    <t xml:space="preserve">国分寺市</t>
  </si>
  <si>
    <t xml:space="preserve">大分県</t>
  </si>
  <si>
    <t xml:space="preserve">森町</t>
  </si>
  <si>
    <t xml:space="preserve">国立市</t>
  </si>
  <si>
    <t xml:space="preserve">宮崎県</t>
  </si>
  <si>
    <t xml:space="preserve">八雲町</t>
  </si>
  <si>
    <t xml:space="preserve">清瀬市</t>
  </si>
  <si>
    <t xml:space="preserve">鹿児島県</t>
  </si>
  <si>
    <t xml:space="preserve">長万部町</t>
  </si>
  <si>
    <t xml:space="preserve">東久留米市</t>
  </si>
  <si>
    <t xml:space="preserve">沖縄県</t>
  </si>
  <si>
    <t xml:space="preserve">江差町</t>
  </si>
  <si>
    <t xml:space="preserve">稲城市</t>
  </si>
  <si>
    <t xml:space="preserve">上ノ国町</t>
  </si>
  <si>
    <t xml:space="preserve">西東京市</t>
  </si>
  <si>
    <t xml:space="preserve">厚沢部町</t>
  </si>
  <si>
    <t xml:space="preserve">鎌倉市</t>
  </si>
  <si>
    <t xml:space="preserve">乙部町</t>
  </si>
  <si>
    <t xml:space="preserve">厚木市</t>
  </si>
  <si>
    <t xml:space="preserve">奥尻町</t>
  </si>
  <si>
    <t xml:space="preserve">名古屋市</t>
  </si>
  <si>
    <t xml:space="preserve">今金町</t>
  </si>
  <si>
    <t xml:space="preserve">刈谷市</t>
  </si>
  <si>
    <t xml:space="preserve">せたな町</t>
  </si>
  <si>
    <t xml:space="preserve">豊田市</t>
  </si>
  <si>
    <t xml:space="preserve">島牧村</t>
  </si>
  <si>
    <t xml:space="preserve">守口市</t>
  </si>
  <si>
    <t xml:space="preserve">寿都町</t>
  </si>
  <si>
    <t xml:space="preserve">大東市</t>
  </si>
  <si>
    <t xml:space="preserve">黒松内町</t>
  </si>
  <si>
    <t xml:space="preserve">門真市</t>
  </si>
  <si>
    <t xml:space="preserve">蘭越町</t>
  </si>
  <si>
    <t xml:space="preserve">西宮市</t>
  </si>
  <si>
    <t xml:space="preserve">ニセコ町</t>
  </si>
  <si>
    <t xml:space="preserve">芦屋市</t>
  </si>
  <si>
    <t xml:space="preserve">真狩村</t>
  </si>
  <si>
    <t xml:space="preserve">宝塚市</t>
  </si>
  <si>
    <t xml:space="preserve">留寿都村</t>
  </si>
  <si>
    <t xml:space="preserve">牛久市</t>
  </si>
  <si>
    <t xml:space="preserve">喜茂別町</t>
  </si>
  <si>
    <t xml:space="preserve">朝霞市</t>
  </si>
  <si>
    <t xml:space="preserve">京極町</t>
  </si>
  <si>
    <t xml:space="preserve">志木市</t>
  </si>
  <si>
    <t xml:space="preserve">倶知安町</t>
  </si>
  <si>
    <t xml:space="preserve">和光市</t>
  </si>
  <si>
    <t xml:space="preserve">共和町</t>
  </si>
  <si>
    <t xml:space="preserve">船橋市</t>
  </si>
  <si>
    <t xml:space="preserve">岩内町</t>
  </si>
  <si>
    <t xml:space="preserve">成田市</t>
  </si>
  <si>
    <t xml:space="preserve">泊村</t>
  </si>
  <si>
    <t xml:space="preserve">習志野市</t>
  </si>
  <si>
    <t xml:space="preserve">神恵内村</t>
  </si>
  <si>
    <t xml:space="preserve">立川市</t>
  </si>
  <si>
    <t xml:space="preserve">積丹町</t>
  </si>
  <si>
    <t xml:space="preserve">昭島市</t>
  </si>
  <si>
    <t xml:space="preserve">古平町</t>
  </si>
  <si>
    <t xml:space="preserve">東大和市</t>
  </si>
  <si>
    <t xml:space="preserve">仁木町</t>
  </si>
  <si>
    <t xml:space="preserve">相模原市</t>
  </si>
  <si>
    <t xml:space="preserve">余市町</t>
  </si>
  <si>
    <t xml:space="preserve">横須賀市</t>
  </si>
  <si>
    <t xml:space="preserve">赤井川村</t>
  </si>
  <si>
    <t xml:space="preserve">藤沢市</t>
  </si>
  <si>
    <t xml:space="preserve">南幌町</t>
  </si>
  <si>
    <t xml:space="preserve">逗子市</t>
  </si>
  <si>
    <t xml:space="preserve">奈井江町</t>
  </si>
  <si>
    <t xml:space="preserve">三浦市</t>
  </si>
  <si>
    <t xml:space="preserve">上砂川町</t>
  </si>
  <si>
    <t xml:space="preserve">海老名市</t>
  </si>
  <si>
    <t xml:space="preserve">由仁町</t>
  </si>
  <si>
    <t xml:space="preserve">豊中市</t>
  </si>
  <si>
    <t xml:space="preserve">長沼町</t>
  </si>
  <si>
    <t xml:space="preserve">池田市</t>
  </si>
  <si>
    <t xml:space="preserve">栗山町</t>
  </si>
  <si>
    <t xml:space="preserve">吹田市</t>
  </si>
  <si>
    <t xml:space="preserve">月形町</t>
  </si>
  <si>
    <t xml:space="preserve">高槻市</t>
  </si>
  <si>
    <t xml:space="preserve">浦臼町</t>
  </si>
  <si>
    <t xml:space="preserve">寝屋川市</t>
  </si>
  <si>
    <t xml:space="preserve">新十津川町</t>
  </si>
  <si>
    <t xml:space="preserve">箕面市</t>
  </si>
  <si>
    <t xml:space="preserve">妹背牛町</t>
  </si>
  <si>
    <t xml:space="preserve">四條畷市</t>
  </si>
  <si>
    <t xml:space="preserve">秩父別町</t>
  </si>
  <si>
    <t xml:space="preserve">神戸市</t>
  </si>
  <si>
    <t xml:space="preserve">雨竜町</t>
  </si>
  <si>
    <t xml:space="preserve">水戸市</t>
  </si>
  <si>
    <t xml:space="preserve">北竜町</t>
  </si>
  <si>
    <t xml:space="preserve">日立市</t>
  </si>
  <si>
    <t xml:space="preserve">沼田町</t>
  </si>
  <si>
    <t xml:space="preserve">龍ケ崎市</t>
  </si>
  <si>
    <t xml:space="preserve">鷹栖町</t>
  </si>
  <si>
    <t xml:space="preserve">取手市</t>
  </si>
  <si>
    <t xml:space="preserve">東神楽町</t>
  </si>
  <si>
    <t xml:space="preserve">つくば市</t>
  </si>
  <si>
    <t xml:space="preserve">当麻町</t>
  </si>
  <si>
    <t xml:space="preserve">守谷市</t>
  </si>
  <si>
    <t xml:space="preserve">比布町</t>
  </si>
  <si>
    <t xml:space="preserve">川口市</t>
  </si>
  <si>
    <t xml:space="preserve">愛別町</t>
  </si>
  <si>
    <t xml:space="preserve">草加市</t>
  </si>
  <si>
    <t xml:space="preserve">上川町</t>
  </si>
  <si>
    <t xml:space="preserve">戸田市</t>
  </si>
  <si>
    <t xml:space="preserve">東川町</t>
  </si>
  <si>
    <t xml:space="preserve">新座市</t>
  </si>
  <si>
    <t xml:space="preserve">美瑛町</t>
  </si>
  <si>
    <t xml:space="preserve">八潮市</t>
  </si>
  <si>
    <t xml:space="preserve">上富良野町</t>
  </si>
  <si>
    <t xml:space="preserve">ふじみ野市</t>
  </si>
  <si>
    <t xml:space="preserve">中富良野町</t>
  </si>
  <si>
    <t xml:space="preserve">市川市</t>
  </si>
  <si>
    <t xml:space="preserve">南富良野町</t>
  </si>
  <si>
    <t xml:space="preserve">松戸市</t>
  </si>
  <si>
    <t xml:space="preserve">占冠村</t>
  </si>
  <si>
    <t xml:space="preserve">佐倉市</t>
  </si>
  <si>
    <t xml:space="preserve">和寒町</t>
  </si>
  <si>
    <t xml:space="preserve">市原市</t>
  </si>
  <si>
    <t xml:space="preserve">剣淵町</t>
  </si>
  <si>
    <t xml:space="preserve">八千代市</t>
  </si>
  <si>
    <t xml:space="preserve">下川町</t>
  </si>
  <si>
    <t xml:space="preserve">四街道市</t>
  </si>
  <si>
    <t xml:space="preserve">美深町</t>
  </si>
  <si>
    <t xml:space="preserve">袖ケ浦市</t>
  </si>
  <si>
    <t xml:space="preserve">音威子府村</t>
  </si>
  <si>
    <t xml:space="preserve">印西市</t>
  </si>
  <si>
    <t xml:space="preserve">中川町</t>
  </si>
  <si>
    <t xml:space="preserve">栄町</t>
  </si>
  <si>
    <t xml:space="preserve">幌加内町</t>
  </si>
  <si>
    <t xml:space="preserve">福生市</t>
  </si>
  <si>
    <t xml:space="preserve">増毛町</t>
  </si>
  <si>
    <t xml:space="preserve">あきる野市</t>
  </si>
  <si>
    <t xml:space="preserve">小平町</t>
  </si>
  <si>
    <t xml:space="preserve">日の出町</t>
  </si>
  <si>
    <t xml:space="preserve">苫前町</t>
  </si>
  <si>
    <t xml:space="preserve">平塚市</t>
  </si>
  <si>
    <t xml:space="preserve">羽幌町</t>
  </si>
  <si>
    <t xml:space="preserve">小田原市</t>
  </si>
  <si>
    <t xml:space="preserve">初山別村</t>
  </si>
  <si>
    <t xml:space="preserve">茅ヶ崎市</t>
  </si>
  <si>
    <t xml:space="preserve">遠別町</t>
  </si>
  <si>
    <t xml:space="preserve">大和市</t>
  </si>
  <si>
    <t xml:space="preserve">天塩町</t>
  </si>
  <si>
    <t xml:space="preserve">伊勢原市</t>
  </si>
  <si>
    <t xml:space="preserve">猿払村</t>
  </si>
  <si>
    <t xml:space="preserve">座間市</t>
  </si>
  <si>
    <t xml:space="preserve">浜頓別町</t>
  </si>
  <si>
    <t xml:space="preserve">綾瀬市</t>
  </si>
  <si>
    <t xml:space="preserve">中頓別町</t>
  </si>
  <si>
    <t xml:space="preserve">葉山町</t>
  </si>
  <si>
    <t xml:space="preserve">枝幸町</t>
  </si>
  <si>
    <t xml:space="preserve">寒川町</t>
  </si>
  <si>
    <t xml:space="preserve">豊富町</t>
  </si>
  <si>
    <t xml:space="preserve">愛川町</t>
  </si>
  <si>
    <t xml:space="preserve">礼文町</t>
  </si>
  <si>
    <t xml:space="preserve">知立市</t>
  </si>
  <si>
    <t xml:space="preserve">利尻町</t>
  </si>
  <si>
    <t xml:space="preserve">豊明市</t>
  </si>
  <si>
    <t xml:space="preserve">利尻富士町</t>
  </si>
  <si>
    <t xml:space="preserve">みよし市</t>
  </si>
  <si>
    <t xml:space="preserve">幌延町</t>
  </si>
  <si>
    <t xml:space="preserve">大津市</t>
  </si>
  <si>
    <t xml:space="preserve">美幌町</t>
  </si>
  <si>
    <t xml:space="preserve">草津市</t>
  </si>
  <si>
    <t xml:space="preserve">津別町</t>
  </si>
  <si>
    <t xml:space="preserve">栗東市</t>
  </si>
  <si>
    <t xml:space="preserve">斜里町</t>
  </si>
  <si>
    <t xml:space="preserve">京都市</t>
  </si>
  <si>
    <t xml:space="preserve">清里町</t>
  </si>
  <si>
    <t xml:space="preserve">長岡京市</t>
  </si>
  <si>
    <t xml:space="preserve">小清水町</t>
  </si>
  <si>
    <t xml:space="preserve">堺市</t>
  </si>
  <si>
    <t xml:space="preserve">訓子府町</t>
  </si>
  <si>
    <t xml:space="preserve">枚方市</t>
  </si>
  <si>
    <t xml:space="preserve">置戸町</t>
  </si>
  <si>
    <t xml:space="preserve">茨木市</t>
  </si>
  <si>
    <t xml:space="preserve">佐呂間町</t>
  </si>
  <si>
    <t xml:space="preserve">八尾市</t>
  </si>
  <si>
    <t xml:space="preserve">遠軽町</t>
  </si>
  <si>
    <t xml:space="preserve">松原市</t>
  </si>
  <si>
    <t xml:space="preserve">湧別町</t>
  </si>
  <si>
    <t xml:space="preserve">摂津市</t>
  </si>
  <si>
    <t xml:space="preserve">滝上町</t>
  </si>
  <si>
    <t xml:space="preserve">高石市</t>
  </si>
  <si>
    <t xml:space="preserve">興部町</t>
  </si>
  <si>
    <t xml:space="preserve">東大阪市</t>
  </si>
  <si>
    <t xml:space="preserve">西興部村</t>
  </si>
  <si>
    <t xml:space="preserve">交野市</t>
  </si>
  <si>
    <t xml:space="preserve">雄武町</t>
  </si>
  <si>
    <t xml:space="preserve">尼崎市</t>
  </si>
  <si>
    <t xml:space="preserve">大空町</t>
  </si>
  <si>
    <t xml:space="preserve">伊丹市</t>
  </si>
  <si>
    <t xml:space="preserve">豊浦町</t>
  </si>
  <si>
    <t xml:space="preserve">川西市</t>
  </si>
  <si>
    <t xml:space="preserve">壮瞥町</t>
  </si>
  <si>
    <t xml:space="preserve">三田市</t>
  </si>
  <si>
    <t xml:space="preserve">白老町</t>
  </si>
  <si>
    <t xml:space="preserve">広島市</t>
  </si>
  <si>
    <t xml:space="preserve">厚真町</t>
  </si>
  <si>
    <t xml:space="preserve">府中町</t>
  </si>
  <si>
    <t xml:space="preserve">洞爺湖町</t>
  </si>
  <si>
    <t xml:space="preserve">福岡市</t>
  </si>
  <si>
    <t xml:space="preserve">安平町</t>
  </si>
  <si>
    <t xml:space="preserve">春日市</t>
  </si>
  <si>
    <t xml:space="preserve">むかわ町</t>
  </si>
  <si>
    <t xml:space="preserve">仙台市</t>
  </si>
  <si>
    <t xml:space="preserve">日高町</t>
  </si>
  <si>
    <t xml:space="preserve">多賀城市</t>
  </si>
  <si>
    <t xml:space="preserve">平取町</t>
  </si>
  <si>
    <t xml:space="preserve">土浦市</t>
  </si>
  <si>
    <t xml:space="preserve">新冠町</t>
  </si>
  <si>
    <t xml:space="preserve">古河市</t>
  </si>
  <si>
    <t xml:space="preserve">浦河町</t>
  </si>
  <si>
    <t xml:space="preserve">利根町</t>
  </si>
  <si>
    <t xml:space="preserve">様似町</t>
  </si>
  <si>
    <t xml:space="preserve">宇都宮市</t>
  </si>
  <si>
    <t xml:space="preserve">えりも町</t>
  </si>
  <si>
    <t xml:space="preserve">野木町</t>
  </si>
  <si>
    <t xml:space="preserve">新ひだか町</t>
  </si>
  <si>
    <t xml:space="preserve">高崎市</t>
  </si>
  <si>
    <t xml:space="preserve">音更町</t>
  </si>
  <si>
    <t xml:space="preserve">川越市</t>
  </si>
  <si>
    <t xml:space="preserve">士幌町</t>
  </si>
  <si>
    <t xml:space="preserve">行田市</t>
  </si>
  <si>
    <t xml:space="preserve">上士幌町</t>
  </si>
  <si>
    <t xml:space="preserve">所沢市</t>
  </si>
  <si>
    <t xml:space="preserve">鹿追町</t>
  </si>
  <si>
    <t xml:space="preserve">飯能市</t>
  </si>
  <si>
    <t xml:space="preserve">新得町</t>
  </si>
  <si>
    <t xml:space="preserve">加須市</t>
  </si>
  <si>
    <t xml:space="preserve">清水町</t>
  </si>
  <si>
    <t xml:space="preserve">東松山市</t>
  </si>
  <si>
    <t xml:space="preserve">芽室町</t>
  </si>
  <si>
    <t xml:space="preserve">春日部市</t>
  </si>
  <si>
    <t xml:space="preserve">中札内村</t>
  </si>
  <si>
    <t xml:space="preserve">狭山市</t>
  </si>
  <si>
    <t xml:space="preserve">更別村</t>
  </si>
  <si>
    <t xml:space="preserve">羽生市</t>
  </si>
  <si>
    <t xml:space="preserve">大樹町</t>
  </si>
  <si>
    <t xml:space="preserve">鴻巣市</t>
  </si>
  <si>
    <t xml:space="preserve">広尾町</t>
  </si>
  <si>
    <t xml:space="preserve">上尾市</t>
  </si>
  <si>
    <t xml:space="preserve">幕別町</t>
  </si>
  <si>
    <t xml:space="preserve">越谷市</t>
  </si>
  <si>
    <t xml:space="preserve">池田町</t>
  </si>
  <si>
    <t xml:space="preserve">蕨市</t>
  </si>
  <si>
    <t xml:space="preserve">豊頃町</t>
  </si>
  <si>
    <t xml:space="preserve">入間市</t>
  </si>
  <si>
    <t xml:space="preserve">本別町</t>
  </si>
  <si>
    <t xml:space="preserve">桶川市</t>
  </si>
  <si>
    <t xml:space="preserve">足寄町</t>
  </si>
  <si>
    <t xml:space="preserve">久喜市</t>
  </si>
  <si>
    <t xml:space="preserve">陸別町</t>
  </si>
  <si>
    <t xml:space="preserve">北本市</t>
  </si>
  <si>
    <t xml:space="preserve">浦幌町</t>
  </si>
  <si>
    <t xml:space="preserve">富士見市</t>
  </si>
  <si>
    <t xml:space="preserve">釧路町</t>
  </si>
  <si>
    <t xml:space="preserve">三郷市</t>
  </si>
  <si>
    <t xml:space="preserve">厚岸町</t>
  </si>
  <si>
    <t xml:space="preserve">蓮田市</t>
  </si>
  <si>
    <t xml:space="preserve">浜中町</t>
  </si>
  <si>
    <t xml:space="preserve">坂戸市</t>
  </si>
  <si>
    <t xml:space="preserve">標茶町</t>
  </si>
  <si>
    <t xml:space="preserve">幸手市</t>
  </si>
  <si>
    <t xml:space="preserve">弟子屈町</t>
  </si>
  <si>
    <t xml:space="preserve">鶴ヶ島市</t>
  </si>
  <si>
    <t xml:space="preserve">鶴居村</t>
  </si>
  <si>
    <t xml:space="preserve">吉川市</t>
  </si>
  <si>
    <t xml:space="preserve">白糠町</t>
  </si>
  <si>
    <t xml:space="preserve">白岡市</t>
  </si>
  <si>
    <t xml:space="preserve">別海町</t>
  </si>
  <si>
    <t xml:space="preserve">伊奈町</t>
  </si>
  <si>
    <t xml:space="preserve">中標津町</t>
  </si>
  <si>
    <t xml:space="preserve">三芳町</t>
  </si>
  <si>
    <t xml:space="preserve">標津町</t>
  </si>
  <si>
    <t xml:space="preserve">宮代町</t>
  </si>
  <si>
    <t xml:space="preserve">羅臼町</t>
  </si>
  <si>
    <t xml:space="preserve">杉戸町</t>
  </si>
  <si>
    <t xml:space="preserve">色丹村</t>
  </si>
  <si>
    <t xml:space="preserve">松伏町</t>
  </si>
  <si>
    <t xml:space="preserve">木更津市</t>
  </si>
  <si>
    <t xml:space="preserve">留夜別村</t>
  </si>
  <si>
    <t xml:space="preserve">野田市</t>
  </si>
  <si>
    <t xml:space="preserve">留別村</t>
  </si>
  <si>
    <t xml:space="preserve">茂原市</t>
  </si>
  <si>
    <t xml:space="preserve">紗那村</t>
  </si>
  <si>
    <t xml:space="preserve">柏市</t>
  </si>
  <si>
    <t xml:space="preserve">蘂取村</t>
  </si>
  <si>
    <t xml:space="preserve">流山市</t>
  </si>
  <si>
    <t xml:space="preserve">青森市</t>
  </si>
  <si>
    <t xml:space="preserve">我孫子市</t>
  </si>
  <si>
    <t xml:space="preserve">弘前市</t>
  </si>
  <si>
    <t xml:space="preserve">鎌ケ谷市</t>
  </si>
  <si>
    <t xml:space="preserve">八戸市</t>
  </si>
  <si>
    <t xml:space="preserve">白井市</t>
  </si>
  <si>
    <t xml:space="preserve">黒石市</t>
  </si>
  <si>
    <t xml:space="preserve">酒々井町</t>
  </si>
  <si>
    <t xml:space="preserve">五所川原市</t>
  </si>
  <si>
    <t xml:space="preserve">武蔵村山市</t>
  </si>
  <si>
    <t xml:space="preserve">十和田市</t>
  </si>
  <si>
    <t xml:space="preserve">羽村市</t>
  </si>
  <si>
    <t xml:space="preserve">三沢市</t>
  </si>
  <si>
    <t xml:space="preserve">瑞穂町</t>
  </si>
  <si>
    <t xml:space="preserve">むつ市</t>
  </si>
  <si>
    <t xml:space="preserve">奥多摩町</t>
  </si>
  <si>
    <t xml:space="preserve">つがる市</t>
  </si>
  <si>
    <t xml:space="preserve">檜原村</t>
  </si>
  <si>
    <t xml:space="preserve">平川市</t>
  </si>
  <si>
    <t xml:space="preserve">秦野市</t>
  </si>
  <si>
    <t xml:space="preserve">平内町</t>
  </si>
  <si>
    <t xml:space="preserve">大磯町</t>
  </si>
  <si>
    <t xml:space="preserve">今別町</t>
  </si>
  <si>
    <t xml:space="preserve">二宮町</t>
  </si>
  <si>
    <t xml:space="preserve">蓬田村</t>
  </si>
  <si>
    <t xml:space="preserve">中井町</t>
  </si>
  <si>
    <t xml:space="preserve">外ヶ浜町</t>
  </si>
  <si>
    <t xml:space="preserve">清川村</t>
  </si>
  <si>
    <t xml:space="preserve">鰺ヶ沢町</t>
  </si>
  <si>
    <t xml:space="preserve">岐阜市</t>
  </si>
  <si>
    <t xml:space="preserve">深浦町</t>
  </si>
  <si>
    <t xml:space="preserve">静岡市</t>
  </si>
  <si>
    <t xml:space="preserve">西目屋村</t>
  </si>
  <si>
    <t xml:space="preserve">岡崎市</t>
  </si>
  <si>
    <t xml:space="preserve">藤崎町</t>
  </si>
  <si>
    <t xml:space="preserve">一宮市</t>
  </si>
  <si>
    <t xml:space="preserve">大鰐町</t>
  </si>
  <si>
    <t xml:space="preserve">瀬戸市</t>
  </si>
  <si>
    <t xml:space="preserve">田舎館村</t>
  </si>
  <si>
    <t xml:space="preserve">春日井市</t>
  </si>
  <si>
    <t xml:space="preserve">板柳町</t>
  </si>
  <si>
    <t xml:space="preserve">津島市</t>
  </si>
  <si>
    <t xml:space="preserve">鶴田町</t>
  </si>
  <si>
    <t xml:space="preserve">碧南市</t>
  </si>
  <si>
    <t xml:space="preserve">中泊町</t>
  </si>
  <si>
    <t xml:space="preserve">安城市</t>
  </si>
  <si>
    <t xml:space="preserve">野辺地町</t>
  </si>
  <si>
    <t xml:space="preserve">西尾市</t>
  </si>
  <si>
    <t xml:space="preserve">七戸町</t>
  </si>
  <si>
    <t xml:space="preserve">犬山市</t>
  </si>
  <si>
    <t xml:space="preserve">六戸町</t>
  </si>
  <si>
    <t xml:space="preserve">江南市</t>
  </si>
  <si>
    <t xml:space="preserve">横浜町</t>
  </si>
  <si>
    <t xml:space="preserve">稲沢市</t>
  </si>
  <si>
    <t xml:space="preserve">東北町</t>
  </si>
  <si>
    <t xml:space="preserve">尾張旭市</t>
  </si>
  <si>
    <t xml:space="preserve">六ヶ所村</t>
  </si>
  <si>
    <t xml:space="preserve">岩倉市</t>
  </si>
  <si>
    <t xml:space="preserve">おいらせ町</t>
  </si>
  <si>
    <t xml:space="preserve">日進市</t>
  </si>
  <si>
    <t xml:space="preserve">大間町</t>
  </si>
  <si>
    <t xml:space="preserve">愛西市</t>
  </si>
  <si>
    <t xml:space="preserve">東通村</t>
  </si>
  <si>
    <t xml:space="preserve">清須市</t>
  </si>
  <si>
    <t xml:space="preserve">風間浦村</t>
  </si>
  <si>
    <t xml:space="preserve">北名古屋市</t>
  </si>
  <si>
    <t xml:space="preserve">佐井村</t>
  </si>
  <si>
    <t xml:space="preserve">弥富市</t>
  </si>
  <si>
    <t xml:space="preserve">三戸町</t>
  </si>
  <si>
    <t xml:space="preserve">あま市</t>
  </si>
  <si>
    <t xml:space="preserve">五戸町</t>
  </si>
  <si>
    <t xml:space="preserve">長久手市</t>
  </si>
  <si>
    <t xml:space="preserve">田子町</t>
  </si>
  <si>
    <t xml:space="preserve">東郷町</t>
  </si>
  <si>
    <t xml:space="preserve">南部町</t>
  </si>
  <si>
    <t xml:space="preserve">大治町</t>
  </si>
  <si>
    <t xml:space="preserve">階上町</t>
  </si>
  <si>
    <t xml:space="preserve">蟹江町</t>
  </si>
  <si>
    <t xml:space="preserve">新郷村</t>
  </si>
  <si>
    <t xml:space="preserve">豊山町</t>
  </si>
  <si>
    <t xml:space="preserve">盛岡市</t>
  </si>
  <si>
    <t xml:space="preserve">飛島村</t>
  </si>
  <si>
    <t xml:space="preserve">宮古市</t>
  </si>
  <si>
    <t xml:space="preserve">津市</t>
  </si>
  <si>
    <t xml:space="preserve">大船渡市</t>
  </si>
  <si>
    <t xml:space="preserve">四日市市</t>
  </si>
  <si>
    <t xml:space="preserve">花巻市</t>
  </si>
  <si>
    <t xml:space="preserve">桑名市</t>
  </si>
  <si>
    <t xml:space="preserve">北上市</t>
  </si>
  <si>
    <t xml:space="preserve">鈴鹿市</t>
  </si>
  <si>
    <t xml:space="preserve">久慈市</t>
  </si>
  <si>
    <t xml:space="preserve">亀山市</t>
  </si>
  <si>
    <t xml:space="preserve">遠野市</t>
  </si>
  <si>
    <t xml:space="preserve">彦根市</t>
  </si>
  <si>
    <t xml:space="preserve">一関市</t>
  </si>
  <si>
    <t xml:space="preserve">守山市</t>
  </si>
  <si>
    <t xml:space="preserve">陸前高田市</t>
  </si>
  <si>
    <t xml:space="preserve">甲賀市</t>
  </si>
  <si>
    <t xml:space="preserve">釜石市</t>
  </si>
  <si>
    <t xml:space="preserve">宇治市</t>
  </si>
  <si>
    <t xml:space="preserve">二戸市</t>
  </si>
  <si>
    <t xml:space="preserve">亀岡市</t>
  </si>
  <si>
    <t xml:space="preserve">八幡平市</t>
  </si>
  <si>
    <t xml:space="preserve">城陽市</t>
  </si>
  <si>
    <t xml:space="preserve">奥州市</t>
  </si>
  <si>
    <t xml:space="preserve">向日市</t>
  </si>
  <si>
    <t xml:space="preserve">滝沢市</t>
  </si>
  <si>
    <t xml:space="preserve">八幡市</t>
  </si>
  <si>
    <t xml:space="preserve">雫石町</t>
  </si>
  <si>
    <t xml:space="preserve">京田辺市</t>
  </si>
  <si>
    <t xml:space="preserve">葛巻町</t>
  </si>
  <si>
    <t xml:space="preserve">木津川市</t>
  </si>
  <si>
    <t xml:space="preserve">岩手町</t>
  </si>
  <si>
    <t xml:space="preserve">大山崎町</t>
  </si>
  <si>
    <t xml:space="preserve">紫波町</t>
  </si>
  <si>
    <t xml:space="preserve">精華町</t>
  </si>
  <si>
    <t xml:space="preserve">矢巾町</t>
  </si>
  <si>
    <t xml:space="preserve">岸和田市</t>
  </si>
  <si>
    <t xml:space="preserve">西和賀町</t>
  </si>
  <si>
    <t xml:space="preserve">泉大津市</t>
  </si>
  <si>
    <t xml:space="preserve">金ケ崎町</t>
  </si>
  <si>
    <t xml:space="preserve">貝塚市</t>
  </si>
  <si>
    <t xml:space="preserve">平泉町</t>
  </si>
  <si>
    <t xml:space="preserve">泉佐野市</t>
  </si>
  <si>
    <t xml:space="preserve">住田町</t>
  </si>
  <si>
    <t xml:space="preserve">富田林市</t>
  </si>
  <si>
    <t xml:space="preserve">大槌町</t>
  </si>
  <si>
    <t xml:space="preserve">河内長野市</t>
  </si>
  <si>
    <t xml:space="preserve">山田町</t>
  </si>
  <si>
    <t xml:space="preserve">和泉市</t>
  </si>
  <si>
    <t xml:space="preserve">岩泉町</t>
  </si>
  <si>
    <t xml:space="preserve">柏原市</t>
  </si>
  <si>
    <t xml:space="preserve">田野畑村</t>
  </si>
  <si>
    <t xml:space="preserve">羽曳野市</t>
  </si>
  <si>
    <t xml:space="preserve">普代村</t>
  </si>
  <si>
    <t xml:space="preserve">藤井寺市</t>
  </si>
  <si>
    <t xml:space="preserve">軽米町</t>
  </si>
  <si>
    <t xml:space="preserve">泉南市</t>
  </si>
  <si>
    <t xml:space="preserve">野田村</t>
  </si>
  <si>
    <t xml:space="preserve">大阪狭山市</t>
  </si>
  <si>
    <t xml:space="preserve">九戸村</t>
  </si>
  <si>
    <t xml:space="preserve">阪南市</t>
  </si>
  <si>
    <t xml:space="preserve">洋野町</t>
  </si>
  <si>
    <t xml:space="preserve">島本町</t>
  </si>
  <si>
    <t xml:space="preserve">一戸町</t>
  </si>
  <si>
    <t xml:space="preserve">豊能町</t>
  </si>
  <si>
    <t xml:space="preserve">能勢町</t>
  </si>
  <si>
    <t xml:space="preserve">石巻市</t>
  </si>
  <si>
    <t xml:space="preserve">忠岡町</t>
  </si>
  <si>
    <t xml:space="preserve">塩竈市</t>
  </si>
  <si>
    <t xml:space="preserve">熊取町</t>
  </si>
  <si>
    <t xml:space="preserve">気仙沼市</t>
  </si>
  <si>
    <t xml:space="preserve">田尻町</t>
  </si>
  <si>
    <t xml:space="preserve">白石市</t>
  </si>
  <si>
    <t xml:space="preserve">岬町</t>
  </si>
  <si>
    <t xml:space="preserve">名取市</t>
  </si>
  <si>
    <t xml:space="preserve">太子町</t>
  </si>
  <si>
    <t xml:space="preserve">角田市</t>
  </si>
  <si>
    <t xml:space="preserve">河南町</t>
  </si>
  <si>
    <t xml:space="preserve">千早赤阪村</t>
  </si>
  <si>
    <t xml:space="preserve">岩沼市</t>
  </si>
  <si>
    <t xml:space="preserve">明石市</t>
  </si>
  <si>
    <t xml:space="preserve">登米市</t>
  </si>
  <si>
    <t xml:space="preserve">猪名川町</t>
  </si>
  <si>
    <t xml:space="preserve">栗原市</t>
  </si>
  <si>
    <t xml:space="preserve">奈良市</t>
  </si>
  <si>
    <t xml:space="preserve">東松島市</t>
  </si>
  <si>
    <t xml:space="preserve">大和郡山市</t>
  </si>
  <si>
    <t xml:space="preserve">大崎市</t>
  </si>
  <si>
    <t xml:space="preserve">生駒市</t>
  </si>
  <si>
    <t xml:space="preserve">富谷市</t>
  </si>
  <si>
    <t xml:space="preserve">和歌山市</t>
  </si>
  <si>
    <t xml:space="preserve">蔵王町</t>
  </si>
  <si>
    <t xml:space="preserve">橋本市</t>
  </si>
  <si>
    <t xml:space="preserve">七ヶ宿町</t>
  </si>
  <si>
    <t xml:space="preserve">大野城市</t>
  </si>
  <si>
    <t xml:space="preserve">大河原町</t>
  </si>
  <si>
    <t xml:space="preserve">太宰府市</t>
  </si>
  <si>
    <t xml:space="preserve">村田町</t>
  </si>
  <si>
    <t xml:space="preserve">福津市</t>
  </si>
  <si>
    <t xml:space="preserve">柴田町</t>
  </si>
  <si>
    <t xml:space="preserve">糸島市</t>
  </si>
  <si>
    <t xml:space="preserve">川崎町</t>
  </si>
  <si>
    <t xml:space="preserve">那珂川市</t>
  </si>
  <si>
    <t xml:space="preserve">丸森町</t>
  </si>
  <si>
    <t xml:space="preserve">粕屋町</t>
  </si>
  <si>
    <t xml:space="preserve">亘理町</t>
  </si>
  <si>
    <t xml:space="preserve">山元町</t>
  </si>
  <si>
    <t xml:space="preserve">結城市</t>
  </si>
  <si>
    <t xml:space="preserve">松島町</t>
  </si>
  <si>
    <t xml:space="preserve">下妻市</t>
  </si>
  <si>
    <t xml:space="preserve">七ヶ浜町</t>
  </si>
  <si>
    <t xml:space="preserve">常総市</t>
  </si>
  <si>
    <t xml:space="preserve">利府町</t>
  </si>
  <si>
    <t xml:space="preserve">笠間市</t>
  </si>
  <si>
    <t xml:space="preserve">大和町</t>
  </si>
  <si>
    <t xml:space="preserve">ひたちなか市</t>
  </si>
  <si>
    <t xml:space="preserve">大郷町</t>
  </si>
  <si>
    <t xml:space="preserve">那珂市</t>
  </si>
  <si>
    <t xml:space="preserve">大衡村</t>
  </si>
  <si>
    <t xml:space="preserve">筑西市</t>
  </si>
  <si>
    <t xml:space="preserve">色麻町</t>
  </si>
  <si>
    <t xml:space="preserve">坂東市</t>
  </si>
  <si>
    <t xml:space="preserve">加美町</t>
  </si>
  <si>
    <t xml:space="preserve">稲敷市</t>
  </si>
  <si>
    <t xml:space="preserve">涌谷町</t>
  </si>
  <si>
    <t xml:space="preserve">つくばみらい市</t>
  </si>
  <si>
    <t xml:space="preserve">美里町</t>
  </si>
  <si>
    <t xml:space="preserve">大洗町</t>
  </si>
  <si>
    <t xml:space="preserve">女川町</t>
  </si>
  <si>
    <t xml:space="preserve">阿見町</t>
  </si>
  <si>
    <t xml:space="preserve">南三陸町</t>
  </si>
  <si>
    <t xml:space="preserve">河内町</t>
  </si>
  <si>
    <t xml:space="preserve">秋田市</t>
  </si>
  <si>
    <t xml:space="preserve">八千代町</t>
  </si>
  <si>
    <t xml:space="preserve">能代市</t>
  </si>
  <si>
    <t xml:space="preserve">五霞町</t>
  </si>
  <si>
    <t xml:space="preserve">横手市</t>
  </si>
  <si>
    <t xml:space="preserve">境町</t>
  </si>
  <si>
    <t xml:space="preserve">大館市</t>
  </si>
  <si>
    <t xml:space="preserve">栃木市</t>
  </si>
  <si>
    <t xml:space="preserve">男鹿市</t>
  </si>
  <si>
    <t xml:space="preserve">鹿沼市</t>
  </si>
  <si>
    <t xml:space="preserve">湯沢市</t>
  </si>
  <si>
    <t xml:space="preserve">日光市</t>
  </si>
  <si>
    <t xml:space="preserve">鹿角市</t>
  </si>
  <si>
    <t xml:space="preserve">小山市</t>
  </si>
  <si>
    <t xml:space="preserve">由利本荘市</t>
  </si>
  <si>
    <t xml:space="preserve">真岡市</t>
  </si>
  <si>
    <t xml:space="preserve">潟上市</t>
  </si>
  <si>
    <t xml:space="preserve">大田原市</t>
  </si>
  <si>
    <t xml:space="preserve">大仙市</t>
  </si>
  <si>
    <t xml:space="preserve">さくら市</t>
  </si>
  <si>
    <t xml:space="preserve">北秋田市</t>
  </si>
  <si>
    <t xml:space="preserve">下野市</t>
  </si>
  <si>
    <t xml:space="preserve">にかほ市</t>
  </si>
  <si>
    <t xml:space="preserve">壬生町</t>
  </si>
  <si>
    <t xml:space="preserve">仙北市</t>
  </si>
  <si>
    <t xml:space="preserve">前橋市</t>
  </si>
  <si>
    <t xml:space="preserve">小坂町</t>
  </si>
  <si>
    <t xml:space="preserve">伊勢崎市</t>
  </si>
  <si>
    <t xml:space="preserve">上小阿仁村</t>
  </si>
  <si>
    <t xml:space="preserve">太田市</t>
  </si>
  <si>
    <t xml:space="preserve">藤里町</t>
  </si>
  <si>
    <t xml:space="preserve">渋川市</t>
  </si>
  <si>
    <t xml:space="preserve">三種町</t>
  </si>
  <si>
    <t xml:space="preserve">榛東村</t>
  </si>
  <si>
    <t xml:space="preserve">八峰町</t>
  </si>
  <si>
    <t xml:space="preserve">吉岡町</t>
  </si>
  <si>
    <t xml:space="preserve">五城目町</t>
  </si>
  <si>
    <t xml:space="preserve">玉村町</t>
  </si>
  <si>
    <t xml:space="preserve">八郎潟町</t>
  </si>
  <si>
    <t xml:space="preserve">熊谷市</t>
  </si>
  <si>
    <t xml:space="preserve">井川町</t>
  </si>
  <si>
    <t xml:space="preserve">深谷市</t>
  </si>
  <si>
    <t xml:space="preserve">大潟村</t>
  </si>
  <si>
    <t xml:space="preserve">日高市</t>
  </si>
  <si>
    <t xml:space="preserve">美郷町</t>
  </si>
  <si>
    <t xml:space="preserve">毛呂山町</t>
  </si>
  <si>
    <t xml:space="preserve">羽後町</t>
  </si>
  <si>
    <t xml:space="preserve">越生町</t>
  </si>
  <si>
    <t xml:space="preserve">東成瀬村</t>
  </si>
  <si>
    <t xml:space="preserve">滑川町</t>
  </si>
  <si>
    <t xml:space="preserve">山形市</t>
  </si>
  <si>
    <t xml:space="preserve">川島町</t>
  </si>
  <si>
    <t xml:space="preserve">米沢市</t>
  </si>
  <si>
    <t xml:space="preserve">吉見町</t>
  </si>
  <si>
    <t xml:space="preserve">鶴岡市</t>
  </si>
  <si>
    <t xml:space="preserve">鳩山町</t>
  </si>
  <si>
    <t xml:space="preserve">酒田市</t>
  </si>
  <si>
    <t xml:space="preserve">寄居町</t>
  </si>
  <si>
    <t xml:space="preserve">新庄市</t>
  </si>
  <si>
    <t xml:space="preserve">東金市</t>
  </si>
  <si>
    <t xml:space="preserve">寒河江市</t>
  </si>
  <si>
    <t xml:space="preserve">君津市</t>
  </si>
  <si>
    <t xml:space="preserve">上山市</t>
  </si>
  <si>
    <t xml:space="preserve">富津市</t>
  </si>
  <si>
    <t xml:space="preserve">村山市</t>
  </si>
  <si>
    <t xml:space="preserve">八街市</t>
  </si>
  <si>
    <t xml:space="preserve">長井市</t>
  </si>
  <si>
    <t xml:space="preserve">富里市</t>
  </si>
  <si>
    <t xml:space="preserve">天童市</t>
  </si>
  <si>
    <t xml:space="preserve">山武市</t>
  </si>
  <si>
    <t xml:space="preserve">東根市</t>
  </si>
  <si>
    <t xml:space="preserve">大網白里市</t>
  </si>
  <si>
    <t xml:space="preserve">尾花沢市</t>
  </si>
  <si>
    <t xml:space="preserve">長柄町</t>
  </si>
  <si>
    <t xml:space="preserve">南陽市</t>
  </si>
  <si>
    <t xml:space="preserve">長南町</t>
  </si>
  <si>
    <t xml:space="preserve">山辺町</t>
  </si>
  <si>
    <t xml:space="preserve">南足柄市</t>
  </si>
  <si>
    <t xml:space="preserve">中山町</t>
  </si>
  <si>
    <t xml:space="preserve">山北町</t>
  </si>
  <si>
    <t xml:space="preserve">河北町</t>
  </si>
  <si>
    <t xml:space="preserve">箱根町</t>
  </si>
  <si>
    <t xml:space="preserve">西川町</t>
  </si>
  <si>
    <t xml:space="preserve">新潟市</t>
  </si>
  <si>
    <t xml:space="preserve">朝日町</t>
  </si>
  <si>
    <t xml:space="preserve">富山市</t>
  </si>
  <si>
    <t xml:space="preserve">大江町</t>
  </si>
  <si>
    <t xml:space="preserve">金沢市</t>
  </si>
  <si>
    <t xml:space="preserve">大石田町</t>
  </si>
  <si>
    <t xml:space="preserve">内灘町</t>
  </si>
  <si>
    <t xml:space="preserve">金山町</t>
  </si>
  <si>
    <t xml:space="preserve">福井市</t>
  </si>
  <si>
    <t xml:space="preserve">最上町</t>
  </si>
  <si>
    <t xml:space="preserve">甲府市</t>
  </si>
  <si>
    <t xml:space="preserve">舟形町</t>
  </si>
  <si>
    <t xml:space="preserve">南アルプス市</t>
  </si>
  <si>
    <t xml:space="preserve">真室川町</t>
  </si>
  <si>
    <t xml:space="preserve">大蔵村</t>
  </si>
  <si>
    <t xml:space="preserve">長野市</t>
  </si>
  <si>
    <t xml:space="preserve">鮭川村</t>
  </si>
  <si>
    <t xml:space="preserve">松本市</t>
  </si>
  <si>
    <t xml:space="preserve">戸沢村</t>
  </si>
  <si>
    <t xml:space="preserve">塩尻市</t>
  </si>
  <si>
    <t xml:space="preserve">高畠町</t>
  </si>
  <si>
    <t xml:space="preserve">大垣市</t>
  </si>
  <si>
    <t xml:space="preserve">川西町</t>
  </si>
  <si>
    <t xml:space="preserve">多治見市</t>
  </si>
  <si>
    <t xml:space="preserve">小国町</t>
  </si>
  <si>
    <t xml:space="preserve">美濃加茂市</t>
  </si>
  <si>
    <t xml:space="preserve">白鷹町</t>
  </si>
  <si>
    <t xml:space="preserve">各務原市</t>
  </si>
  <si>
    <t xml:space="preserve">飯豊町</t>
  </si>
  <si>
    <t xml:space="preserve">可児市</t>
  </si>
  <si>
    <t xml:space="preserve">三川町</t>
  </si>
  <si>
    <t xml:space="preserve">浜松市</t>
  </si>
  <si>
    <t xml:space="preserve">庄内町</t>
  </si>
  <si>
    <t xml:space="preserve">沼津市</t>
  </si>
  <si>
    <t xml:space="preserve">遊佐町</t>
  </si>
  <si>
    <t xml:space="preserve">三島市</t>
  </si>
  <si>
    <t xml:space="preserve">福島市</t>
  </si>
  <si>
    <t xml:space="preserve">富士宮市</t>
  </si>
  <si>
    <t xml:space="preserve">会津若松市</t>
  </si>
  <si>
    <t xml:space="preserve">島田市</t>
  </si>
  <si>
    <t xml:space="preserve">郡山市</t>
  </si>
  <si>
    <t xml:space="preserve">富士市</t>
  </si>
  <si>
    <t xml:space="preserve">いわき市</t>
  </si>
  <si>
    <t xml:space="preserve">磐田市</t>
  </si>
  <si>
    <t xml:space="preserve">白河市</t>
  </si>
  <si>
    <t xml:space="preserve">焼津市</t>
  </si>
  <si>
    <t xml:space="preserve">須賀川市</t>
  </si>
  <si>
    <t xml:space="preserve">掛川市</t>
  </si>
  <si>
    <t xml:space="preserve">喜多方市</t>
  </si>
  <si>
    <t xml:space="preserve">藤枝市</t>
  </si>
  <si>
    <t xml:space="preserve">相馬市</t>
  </si>
  <si>
    <t xml:space="preserve">御殿場市</t>
  </si>
  <si>
    <t xml:space="preserve">二本松市</t>
  </si>
  <si>
    <t xml:space="preserve">袋井市</t>
  </si>
  <si>
    <t xml:space="preserve">田村市</t>
  </si>
  <si>
    <t xml:space="preserve">裾野市</t>
  </si>
  <si>
    <t xml:space="preserve">南相馬市</t>
  </si>
  <si>
    <t xml:space="preserve">函南町</t>
  </si>
  <si>
    <t xml:space="preserve">本宮市</t>
  </si>
  <si>
    <t xml:space="preserve">長泉町</t>
  </si>
  <si>
    <t xml:space="preserve">桑折町</t>
  </si>
  <si>
    <t xml:space="preserve">小山町</t>
  </si>
  <si>
    <t xml:space="preserve">国見町</t>
  </si>
  <si>
    <t xml:space="preserve">川根本町</t>
  </si>
  <si>
    <t xml:space="preserve">川俣町</t>
  </si>
  <si>
    <t xml:space="preserve">大玉村</t>
  </si>
  <si>
    <t xml:space="preserve">豊橋市</t>
  </si>
  <si>
    <t xml:space="preserve">鏡石町</t>
  </si>
  <si>
    <t xml:space="preserve">半田市</t>
  </si>
  <si>
    <t xml:space="preserve">天栄村</t>
  </si>
  <si>
    <t xml:space="preserve">豊川市</t>
  </si>
  <si>
    <t xml:space="preserve">下郷町</t>
  </si>
  <si>
    <t xml:space="preserve">蒲郡市</t>
  </si>
  <si>
    <t xml:space="preserve">檜枝岐村</t>
  </si>
  <si>
    <t xml:space="preserve">常滑市</t>
  </si>
  <si>
    <t xml:space="preserve">只見町</t>
  </si>
  <si>
    <t xml:space="preserve">小牧市</t>
  </si>
  <si>
    <t xml:space="preserve">南会津町</t>
  </si>
  <si>
    <t xml:space="preserve">新城市</t>
  </si>
  <si>
    <t xml:space="preserve">北塩原村</t>
  </si>
  <si>
    <t xml:space="preserve">東海市</t>
  </si>
  <si>
    <t xml:space="preserve">西会津町</t>
  </si>
  <si>
    <t xml:space="preserve">大府市</t>
  </si>
  <si>
    <t xml:space="preserve">磐梯町</t>
  </si>
  <si>
    <t xml:space="preserve">知多市</t>
  </si>
  <si>
    <t xml:space="preserve">猪苗代町</t>
  </si>
  <si>
    <t xml:space="preserve">高浜市</t>
  </si>
  <si>
    <t xml:space="preserve">会津坂下町</t>
  </si>
  <si>
    <t xml:space="preserve">田原市</t>
  </si>
  <si>
    <t xml:space="preserve">湯川村</t>
  </si>
  <si>
    <t xml:space="preserve">大口町</t>
  </si>
  <si>
    <t xml:space="preserve">柳津町</t>
  </si>
  <si>
    <t xml:space="preserve">扶桑町</t>
  </si>
  <si>
    <t xml:space="preserve">三島町</t>
  </si>
  <si>
    <t xml:space="preserve">阿久比町</t>
  </si>
  <si>
    <t xml:space="preserve">東浦町</t>
  </si>
  <si>
    <t xml:space="preserve">昭和村</t>
  </si>
  <si>
    <t xml:space="preserve">武豊町</t>
  </si>
  <si>
    <t xml:space="preserve">会津美里町</t>
  </si>
  <si>
    <t xml:space="preserve">幸田町</t>
  </si>
  <si>
    <t xml:space="preserve">西郷村</t>
  </si>
  <si>
    <t xml:space="preserve">設楽町</t>
  </si>
  <si>
    <t xml:space="preserve">泉崎村</t>
  </si>
  <si>
    <t xml:space="preserve">東栄町</t>
  </si>
  <si>
    <t xml:space="preserve">中島村</t>
  </si>
  <si>
    <t xml:space="preserve">豊根村</t>
  </si>
  <si>
    <t xml:space="preserve">矢吹町</t>
  </si>
  <si>
    <t xml:space="preserve">名張市</t>
  </si>
  <si>
    <t xml:space="preserve">棚倉町</t>
  </si>
  <si>
    <t xml:space="preserve">いなべ市</t>
  </si>
  <si>
    <t xml:space="preserve">矢祭町</t>
  </si>
  <si>
    <t xml:space="preserve">伊賀市</t>
  </si>
  <si>
    <t xml:space="preserve">塙町</t>
  </si>
  <si>
    <t xml:space="preserve">木曽岬町</t>
  </si>
  <si>
    <t xml:space="preserve">鮫川村</t>
  </si>
  <si>
    <t xml:space="preserve">東員町</t>
  </si>
  <si>
    <t xml:space="preserve">石川町</t>
  </si>
  <si>
    <t xml:space="preserve">菰野町</t>
  </si>
  <si>
    <t xml:space="preserve">玉川村</t>
  </si>
  <si>
    <t xml:space="preserve">平田村</t>
  </si>
  <si>
    <t xml:space="preserve">川越町</t>
  </si>
  <si>
    <t xml:space="preserve">浅川町</t>
  </si>
  <si>
    <t xml:space="preserve">長浜市</t>
  </si>
  <si>
    <t xml:space="preserve">古殿町</t>
  </si>
  <si>
    <t xml:space="preserve">近江八幡市</t>
  </si>
  <si>
    <t xml:space="preserve">三春町</t>
  </si>
  <si>
    <t xml:space="preserve">野洲市</t>
  </si>
  <si>
    <t xml:space="preserve">小野町</t>
  </si>
  <si>
    <t xml:space="preserve">湖南市</t>
  </si>
  <si>
    <t xml:space="preserve">広野町</t>
  </si>
  <si>
    <t xml:space="preserve">高島市</t>
  </si>
  <si>
    <t xml:space="preserve">楢葉町</t>
  </si>
  <si>
    <t xml:space="preserve">東近江市</t>
  </si>
  <si>
    <t xml:space="preserve">富岡町</t>
  </si>
  <si>
    <t xml:space="preserve">日野町</t>
  </si>
  <si>
    <t xml:space="preserve">川内村</t>
  </si>
  <si>
    <t xml:space="preserve">竜王町</t>
  </si>
  <si>
    <t xml:space="preserve">大熊町</t>
  </si>
  <si>
    <t xml:space="preserve">久御山町</t>
  </si>
  <si>
    <t xml:space="preserve">双葉町</t>
  </si>
  <si>
    <t xml:space="preserve">姫路市</t>
  </si>
  <si>
    <t xml:space="preserve">浪江町</t>
  </si>
  <si>
    <t xml:space="preserve">加古川市</t>
  </si>
  <si>
    <t xml:space="preserve">葛尾村</t>
  </si>
  <si>
    <t xml:space="preserve">三木市</t>
  </si>
  <si>
    <t xml:space="preserve">新地町</t>
  </si>
  <si>
    <t xml:space="preserve">高砂市</t>
  </si>
  <si>
    <t xml:space="preserve">飯舘村</t>
  </si>
  <si>
    <t xml:space="preserve">稲美町</t>
  </si>
  <si>
    <t xml:space="preserve">播磨町</t>
  </si>
  <si>
    <t xml:space="preserve">大和高田市</t>
  </si>
  <si>
    <t xml:space="preserve">天理市</t>
  </si>
  <si>
    <t xml:space="preserve">橿原市</t>
  </si>
  <si>
    <t xml:space="preserve">石岡市</t>
  </si>
  <si>
    <t xml:space="preserve">桜井市</t>
  </si>
  <si>
    <t xml:space="preserve">御所市</t>
  </si>
  <si>
    <t xml:space="preserve">香芝市</t>
  </si>
  <si>
    <t xml:space="preserve">葛城市</t>
  </si>
  <si>
    <t xml:space="preserve">宇陀市</t>
  </si>
  <si>
    <t xml:space="preserve">常陸太田市</t>
  </si>
  <si>
    <t xml:space="preserve">山添村</t>
  </si>
  <si>
    <t xml:space="preserve">高萩市</t>
  </si>
  <si>
    <t xml:space="preserve">平群町</t>
  </si>
  <si>
    <t xml:space="preserve">北茨城市</t>
  </si>
  <si>
    <t xml:space="preserve">三郷町</t>
  </si>
  <si>
    <t xml:space="preserve">斑鳩町</t>
  </si>
  <si>
    <t xml:space="preserve">安堵町</t>
  </si>
  <si>
    <t xml:space="preserve">三宅町</t>
  </si>
  <si>
    <t xml:space="preserve">田原本町</t>
  </si>
  <si>
    <t xml:space="preserve">鹿嶋市</t>
  </si>
  <si>
    <t xml:space="preserve">曽爾村</t>
  </si>
  <si>
    <t xml:space="preserve">潮来市</t>
  </si>
  <si>
    <t xml:space="preserve">明日香村</t>
  </si>
  <si>
    <t xml:space="preserve">上牧町</t>
  </si>
  <si>
    <t xml:space="preserve">常陸大宮市</t>
  </si>
  <si>
    <t xml:space="preserve">王寺町</t>
  </si>
  <si>
    <t xml:space="preserve">広陵町</t>
  </si>
  <si>
    <t xml:space="preserve">河合町</t>
  </si>
  <si>
    <t xml:space="preserve">岡山市</t>
  </si>
  <si>
    <t xml:space="preserve">東広島市</t>
  </si>
  <si>
    <t xml:space="preserve">かすみがうら市</t>
  </si>
  <si>
    <t xml:space="preserve">廿日市市</t>
  </si>
  <si>
    <t xml:space="preserve">桜川市</t>
  </si>
  <si>
    <t xml:space="preserve">海田町</t>
  </si>
  <si>
    <t xml:space="preserve">神栖市</t>
  </si>
  <si>
    <t xml:space="preserve">熊野町</t>
  </si>
  <si>
    <t xml:space="preserve">行方市</t>
  </si>
  <si>
    <t xml:space="preserve">坂町</t>
  </si>
  <si>
    <t xml:space="preserve">鉾田市</t>
  </si>
  <si>
    <t xml:space="preserve">周南市</t>
  </si>
  <si>
    <t xml:space="preserve">徳島市</t>
  </si>
  <si>
    <t xml:space="preserve">小美玉市</t>
  </si>
  <si>
    <t xml:space="preserve">高松市</t>
  </si>
  <si>
    <t xml:space="preserve">茨城町</t>
  </si>
  <si>
    <t xml:space="preserve">北九州市</t>
  </si>
  <si>
    <t xml:space="preserve">飯塚市</t>
  </si>
  <si>
    <t xml:space="preserve">城里町</t>
  </si>
  <si>
    <t xml:space="preserve">筑紫野市</t>
  </si>
  <si>
    <t xml:space="preserve">東海村</t>
  </si>
  <si>
    <t xml:space="preserve">古賀市</t>
  </si>
  <si>
    <t xml:space="preserve">大子町</t>
  </si>
  <si>
    <t xml:space="preserve">長崎市</t>
  </si>
  <si>
    <t xml:space="preserve">美浦村</t>
  </si>
  <si>
    <t xml:space="preserve">足利市</t>
  </si>
  <si>
    <t xml:space="preserve">佐野市</t>
  </si>
  <si>
    <t xml:space="preserve">矢板市</t>
  </si>
  <si>
    <t xml:space="preserve">那須塩原市</t>
  </si>
  <si>
    <t xml:space="preserve">那須烏山市</t>
  </si>
  <si>
    <t xml:space="preserve">上三川町</t>
  </si>
  <si>
    <t xml:space="preserve">益子町</t>
  </si>
  <si>
    <t xml:space="preserve">茂木町</t>
  </si>
  <si>
    <t xml:space="preserve">市貝町</t>
  </si>
  <si>
    <t xml:space="preserve">芳賀町</t>
  </si>
  <si>
    <t xml:space="preserve">塩谷町</t>
  </si>
  <si>
    <t xml:space="preserve">高根沢町</t>
  </si>
  <si>
    <t xml:space="preserve">那須町</t>
  </si>
  <si>
    <t xml:space="preserve">那珂川町</t>
  </si>
  <si>
    <t xml:space="preserve">桐生市</t>
  </si>
  <si>
    <t xml:space="preserve">沼田市</t>
  </si>
  <si>
    <t xml:space="preserve">館林市</t>
  </si>
  <si>
    <t xml:space="preserve">藤岡市</t>
  </si>
  <si>
    <t xml:space="preserve">富岡市</t>
  </si>
  <si>
    <t xml:space="preserve">安中市</t>
  </si>
  <si>
    <t xml:space="preserve">みどり市</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</si>
  <si>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</si>
  <si>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</si>
  <si>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</si>
  <si>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</si>
  <si>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</si>
  <si>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</si>
  <si>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</si>
  <si>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</si>
  <si>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</si>
  <si>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</si>
  <si>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</si>
  <si>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</si>
  <si>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</si>
  <si>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</si>
  <si>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板倉町</t>
  </si>
  <si>
    <t xml:space="preserve">明和町</t>
  </si>
  <si>
    <t xml:space="preserve">千代田町</t>
  </si>
  <si>
    <t xml:space="preserve">大泉町</t>
  </si>
  <si>
    <t xml:space="preserve">邑楽町</t>
  </si>
  <si>
    <t xml:space="preserve">秩父市</t>
  </si>
  <si>
    <t xml:space="preserve">本庄市</t>
  </si>
  <si>
    <t xml:space="preserve">嵐山町</t>
  </si>
  <si>
    <t xml:space="preserve">小川町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</si>
  <si>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</si>
  <si>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</si>
  <si>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</si>
  <si>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</si>
  <si>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</si>
  <si>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</si>
  <si>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</si>
  <si>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</si>
  <si>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銚子市</t>
  </si>
  <si>
    <t xml:space="preserve">館山市</t>
  </si>
  <si>
    <t xml:space="preserve">旭市</t>
  </si>
  <si>
    <t xml:space="preserve">勝浦市</t>
  </si>
  <si>
    <t xml:space="preserve">鴨川市</t>
  </si>
  <si>
    <t xml:space="preserve">南房総市</t>
  </si>
  <si>
    <t xml:space="preserve">匝瑳市</t>
  </si>
  <si>
    <t xml:space="preserve">香取市</t>
  </si>
  <si>
    <t xml:space="preserve">いすみ市</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</si>
  <si>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</si>
  <si>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</si>
  <si>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</si>
  <si>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</si>
  <si>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</si>
  <si>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</si>
  <si>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</si>
  <si>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</si>
  <si>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</si>
  <si>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</si>
  <si>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大多喜町</t>
  </si>
  <si>
    <t xml:space="preserve">御宿町</t>
  </si>
  <si>
    <t xml:space="preserve">鋸南町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</si>
  <si>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</si>
  <si>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</si>
  <si>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</si>
  <si>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</si>
  <si>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</si>
  <si>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</si>
  <si>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</si>
  <si>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</si>
  <si>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</si>
  <si>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大井町</t>
  </si>
  <si>
    <t xml:space="preserve">松田町</t>
  </si>
  <si>
    <t xml:space="preserve">開成町</t>
  </si>
  <si>
    <t xml:space="preserve">真鶴町</t>
  </si>
  <si>
    <t xml:space="preserve">湯河原町</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</si>
  <si>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</si>
  <si>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</si>
  <si>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</si>
  <si>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</si>
  <si>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</si>
  <si>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</si>
  <si>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</si>
  <si>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</si>
  <si>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</si>
  <si>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</si>
  <si>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</si>
  <si>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</si>
  <si>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</si>
  <si>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</si>
  <si>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</si>
  <si>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</si>
  <si>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</si>
  <si>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</si>
  <si>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</si>
  <si>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</si>
  <si>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</si>
  <si>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</si>
  <si>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</si>
  <si>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</si>
  <si>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</si>
  <si>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</si>
  <si>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</si>
  <si>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</si>
  <si>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</si>
  <si>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</si>
  <si>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</si>
  <si>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</si>
  <si>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</si>
  <si>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</si>
  <si>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</si>
  <si>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</si>
  <si>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</si>
  <si>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</si>
  <si>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</si>
  <si>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</si>
  <si>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</si>
  <si>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</si>
  <si>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</si>
  <si>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</si>
  <si>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</si>
  <si>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</si>
  <si>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</si>
  <si>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</si>
  <si>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</si>
  <si>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</si>
  <si>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</si>
  <si>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</si>
  <si>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</si>
  <si>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</si>
  <si>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志賀町</t>
  </si>
  <si>
    <t xml:space="preserve">宝達志水町</t>
  </si>
  <si>
    <t xml:space="preserve">中能登町</t>
  </si>
  <si>
    <t xml:space="preserve">穴水町</t>
  </si>
  <si>
    <t xml:space="preserve">能登町</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</si>
  <si>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</si>
  <si>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</si>
  <si>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</si>
  <si>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</si>
  <si>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</si>
  <si>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</si>
  <si>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</si>
  <si>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</si>
  <si>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</si>
  <si>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</si>
  <si>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</si>
  <si>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</si>
  <si>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</si>
  <si>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</si>
  <si>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</si>
  <si>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富士吉田市</t>
  </si>
  <si>
    <t xml:space="preserve">都留市</t>
  </si>
  <si>
    <t xml:space="preserve">山梨市</t>
  </si>
  <si>
    <t xml:space="preserve">大月市</t>
  </si>
  <si>
    <t xml:space="preserve">韮崎市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</si>
  <si>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</si>
  <si>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</si>
  <si>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</si>
  <si>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</si>
  <si>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</si>
  <si>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</si>
  <si>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</si>
  <si>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</si>
  <si>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</si>
  <si>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</si>
  <si>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</si>
  <si>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</si>
  <si>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</si>
  <si>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</si>
  <si>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</si>
  <si>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</si>
  <si>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</si>
  <si>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</si>
  <si>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</si>
  <si>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</si>
  <si>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</si>
  <si>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</si>
  <si>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</si>
  <si>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</si>
  <si>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</si>
  <si>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</si>
  <si>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</si>
  <si>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</si>
  <si>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</si>
  <si>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</si>
  <si>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</si>
  <si>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</si>
  <si>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</si>
  <si>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</si>
  <si>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</si>
  <si>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</si>
  <si>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</si>
  <si>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</si>
  <si>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</si>
  <si>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</si>
  <si>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</si>
  <si>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</si>
  <si>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</si>
  <si>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</si>
  <si>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</si>
  <si>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</si>
  <si>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</si>
  <si>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</si>
  <si>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</si>
  <si>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</si>
  <si>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</si>
  <si>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</si>
  <si>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</si>
  <si>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</si>
  <si>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</si>
  <si>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</si>
  <si>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</si>
  <si>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</si>
  <si>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</si>
  <si>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</si>
  <si>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</si>
  <si>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</si>
  <si>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</si>
  <si>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</si>
  <si>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</si>
  <si>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</si>
  <si>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</si>
  <si>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</si>
  <si>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</si>
  <si>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</si>
  <si>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</si>
  <si>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</si>
  <si>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</si>
  <si>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</si>
  <si>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</si>
  <si>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</si>
  <si>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</si>
  <si>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</si>
  <si>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</si>
  <si>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</si>
  <si>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</si>
  <si>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</si>
  <si>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</si>
  <si>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</si>
  <si>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</si>
  <si>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</si>
  <si>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</si>
  <si>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</si>
  <si>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</si>
  <si>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</si>
  <si>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高山市</t>
  </si>
  <si>
    <t xml:space="preserve">関市</t>
  </si>
  <si>
    <t xml:space="preserve">中津川市</t>
  </si>
  <si>
    <t xml:space="preserve">美濃市</t>
  </si>
  <si>
    <t xml:space="preserve">瑞浪市</t>
  </si>
  <si>
    <t xml:space="preserve">羽島市</t>
  </si>
  <si>
    <t xml:space="preserve">恵那市</t>
  </si>
  <si>
    <t xml:space="preserve">土岐市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</si>
  <si>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</si>
  <si>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</si>
  <si>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</si>
  <si>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</si>
  <si>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</si>
  <si>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</si>
  <si>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</si>
  <si>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</si>
  <si>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</si>
  <si>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</si>
  <si>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</si>
  <si>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</si>
  <si>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</si>
  <si>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</si>
  <si>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</si>
  <si>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</si>
  <si>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</si>
  <si>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</si>
  <si>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</si>
  <si>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</si>
  <si>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</si>
  <si>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</si>
  <si>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</si>
  <si>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</si>
  <si>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</si>
  <si>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</si>
  <si>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</si>
  <si>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熱海市</t>
  </si>
  <si>
    <t xml:space="preserve">伊東市</t>
  </si>
  <si>
    <t xml:space="preserve">下田市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</si>
  <si>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</si>
  <si>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</si>
  <si>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</si>
  <si>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</si>
  <si>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</si>
  <si>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</si>
  <si>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</si>
  <si>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</si>
  <si>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</si>
  <si>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</si>
  <si>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</si>
  <si>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吉田町</t>
  </si>
  <si>
    <t xml:space="preserve">南知多町</t>
  </si>
  <si>
    <t xml:space="preserve">伊勢市</t>
  </si>
  <si>
    <t xml:space="preserve">松阪市</t>
  </si>
  <si>
    <t xml:space="preserve">尾鷲市</t>
  </si>
  <si>
    <t xml:space="preserve">鳥羽市</t>
  </si>
  <si>
    <t xml:space="preserve">熊野市</t>
  </si>
  <si>
    <t xml:space="preserve">志摩市</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</si>
  <si>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</si>
  <si>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</si>
  <si>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</si>
  <si>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</si>
  <si>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</si>
  <si>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</si>
  <si>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</si>
  <si>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</si>
  <si>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</si>
  <si>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米原市</t>
  </si>
  <si>
    <t xml:space="preserve">愛荘町</t>
  </si>
  <si>
    <t xml:space="preserve">豊郷町</t>
  </si>
  <si>
    <t xml:space="preserve">甲良町</t>
  </si>
  <si>
    <t xml:space="preserve">多賀町</t>
  </si>
  <si>
    <t xml:space="preserve">福知山市</t>
  </si>
  <si>
    <t xml:space="preserve">舞鶴市</t>
  </si>
  <si>
    <t xml:space="preserve">綾部市</t>
  </si>
  <si>
    <t xml:space="preserve">宮津市</t>
  </si>
  <si>
    <t xml:space="preserve">京丹後市</t>
  </si>
  <si>
    <t xml:space="preserve">南丹市</t>
  </si>
  <si>
    <t xml:space="preserve">井手町</t>
  </si>
  <si>
    <t xml:space="preserve">宇治田原町</t>
  </si>
  <si>
    <t xml:space="preserve">笠置町</t>
  </si>
  <si>
    <t xml:space="preserve">和束町</t>
  </si>
  <si>
    <t xml:space="preserve">南山城村</t>
  </si>
  <si>
    <t xml:space="preserve">京丹波町</t>
  </si>
  <si>
    <t xml:space="preserve">伊根町</t>
  </si>
  <si>
    <t xml:space="preserve">与謝野町</t>
  </si>
  <si>
    <t xml:space="preserve">洲本市</t>
  </si>
  <si>
    <t xml:space="preserve">相生市</t>
  </si>
  <si>
    <t xml:space="preserve">豊岡市</t>
  </si>
  <si>
    <t xml:space="preserve">赤穂市</t>
  </si>
  <si>
    <t xml:space="preserve">西脇市</t>
  </si>
  <si>
    <t xml:space="preserve">小野市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</si>
  <si>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</si>
  <si>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</si>
  <si>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</si>
  <si>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</si>
  <si>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</si>
  <si>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</si>
  <si>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</si>
  <si>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</si>
  <si>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</si>
  <si>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</si>
  <si>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多可町</t>
  </si>
  <si>
    <t xml:space="preserve">市川町</t>
  </si>
  <si>
    <t xml:space="preserve">福崎町</t>
  </si>
  <si>
    <t xml:space="preserve">神河町</t>
  </si>
  <si>
    <t xml:space="preserve">上郡町</t>
  </si>
  <si>
    <t xml:space="preserve">佐用町</t>
  </si>
  <si>
    <t xml:space="preserve">香美町</t>
  </si>
  <si>
    <t xml:space="preserve">新温泉町</t>
  </si>
  <si>
    <t xml:space="preserve">五條市</t>
  </si>
  <si>
    <t xml:space="preserve">御杖村</t>
  </si>
  <si>
    <t xml:space="preserve">高取町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</si>
  <si>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</si>
  <si>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</si>
  <si>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</si>
  <si>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</si>
  <si>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</si>
  <si>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</si>
  <si>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</si>
  <si>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</si>
  <si>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</si>
  <si>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</si>
  <si>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海南市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</si>
  <si>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</si>
  <si>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</si>
  <si>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</si>
  <si>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</si>
  <si>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</si>
  <si>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</si>
  <si>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</si>
  <si>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</si>
  <si>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</si>
  <si>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</si>
  <si>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</si>
  <si>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</si>
  <si>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</si>
  <si>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</si>
  <si>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</si>
  <si>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</si>
  <si>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</si>
  <si>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</si>
  <si>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</si>
  <si>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</si>
  <si>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</si>
  <si>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</si>
  <si>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</si>
  <si>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</si>
  <si>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</si>
  <si>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</si>
  <si>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</si>
  <si>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</si>
  <si>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</si>
  <si>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</si>
  <si>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</si>
  <si>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</si>
  <si>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</si>
  <si>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</si>
  <si>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</si>
  <si>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</si>
  <si>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</si>
  <si>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</si>
  <si>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</si>
  <si>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</si>
  <si>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</si>
  <si>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</si>
  <si>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</si>
  <si>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</si>
  <si>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</si>
  <si>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</si>
  <si>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</si>
  <si>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</si>
  <si>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</si>
  <si>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</si>
  <si>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</si>
  <si>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</si>
  <si>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</si>
  <si>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</si>
  <si>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</si>
  <si>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</si>
  <si>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</si>
  <si>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</si>
  <si>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</si>
  <si>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</si>
  <si>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</si>
  <si>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</si>
  <si>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</si>
  <si>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</si>
  <si>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</si>
  <si>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</si>
  <si>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</si>
  <si>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</si>
  <si>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</si>
  <si>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</si>
  <si>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</si>
  <si>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</si>
  <si>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</si>
  <si>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</si>
  <si>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</si>
  <si>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</si>
  <si>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</si>
  <si>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</si>
  <si>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</si>
  <si>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</si>
  <si>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</si>
  <si>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</si>
  <si>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</si>
  <si>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</si>
  <si>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</si>
  <si>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</si>
  <si>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</si>
  <si>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</si>
  <si>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</si>
  <si>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</si>
  <si>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</si>
  <si>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</si>
  <si>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</si>
  <si>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</si>
  <si>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安芸高田市</t>
  </si>
  <si>
    <t xml:space="preserve">江田島市</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</si>
  <si>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</si>
  <si>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</si>
  <si>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</si>
  <si>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</si>
  <si>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</si>
  <si>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</si>
  <si>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</si>
  <si>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</si>
  <si>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</si>
  <si>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</si>
  <si>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</si>
  <si>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</si>
  <si>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</si>
  <si>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</si>
  <si>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</si>
  <si>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</si>
  <si>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</si>
  <si>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</si>
  <si>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</si>
  <si>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</si>
  <si>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</si>
  <si>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</si>
  <si>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</si>
  <si>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</si>
  <si>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</si>
  <si>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</si>
  <si>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</si>
  <si>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</si>
  <si>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</si>
  <si>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</si>
  <si>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</si>
  <si>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</si>
  <si>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</si>
  <si>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</si>
  <si>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</si>
  <si>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</si>
  <si>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</si>
  <si>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</si>
  <si>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</si>
  <si>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</si>
  <si>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</si>
  <si>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</si>
  <si>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</si>
  <si>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</si>
  <si>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</si>
  <si>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</si>
  <si>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</si>
  <si>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</si>
  <si>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</si>
  <si>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</si>
  <si>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</si>
  <si>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</si>
  <si>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</si>
  <si>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</si>
  <si>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</si>
  <si>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</si>
  <si>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</si>
  <si>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</si>
  <si>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</si>
  <si>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</si>
  <si>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</si>
  <si>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</si>
  <si>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</si>
  <si>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</si>
  <si>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</si>
  <si>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</si>
  <si>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</si>
  <si>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</si>
  <si>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</si>
  <si>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</si>
  <si>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</si>
  <si>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</si>
  <si>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</si>
  <si>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</si>
  <si>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</si>
  <si>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</si>
  <si>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</si>
  <si>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</si>
  <si>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</si>
  <si>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</si>
  <si>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</si>
  <si>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</si>
  <si>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</si>
  <si>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</si>
  <si>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</si>
  <si>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</si>
  <si>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</si>
  <si>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</si>
  <si>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</si>
  <si>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</si>
  <si>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</si>
  <si>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</si>
  <si>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</si>
  <si>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</si>
  <si>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</si>
  <si>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</si>
  <si>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</si>
  <si>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</si>
  <si>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</si>
  <si>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</si>
  <si>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</si>
  <si>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</si>
  <si>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</si>
  <si>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</si>
  <si>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</si>
  <si>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</si>
  <si>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</si>
  <si>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</si>
  <si>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</si>
  <si>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</si>
  <si>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</si>
  <si>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</si>
  <si>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</si>
  <si>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</si>
  <si>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</si>
  <si>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大牟田市</t>
  </si>
  <si>
    <t xml:space="preserve">久留米市</t>
  </si>
  <si>
    <t xml:space="preserve">直方市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</si>
  <si>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</si>
  <si>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</si>
  <si>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</si>
  <si>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</si>
  <si>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</si>
  <si>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</si>
  <si>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</si>
  <si>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</si>
  <si>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</si>
  <si>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宗像市</t>
  </si>
  <si>
    <t xml:space="preserve">うきは市</t>
  </si>
  <si>
    <t xml:space="preserve">宮若市</t>
  </si>
  <si>
    <t xml:space="preserve">嘉麻市</t>
  </si>
  <si>
    <t xml:space="preserve">朝倉市</t>
  </si>
  <si>
    <t xml:space="preserve">みやま市</t>
  </si>
  <si>
    <t xml:space="preserve">宇美町</t>
  </si>
  <si>
    <t xml:space="preserve">篠栗町</t>
  </si>
  <si>
    <t xml:space="preserve">志免町</t>
  </si>
  <si>
    <t xml:space="preserve">須恵町</t>
  </si>
  <si>
    <t xml:space="preserve">新宮町</t>
  </si>
  <si>
    <t xml:space="preserve">久山町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</si>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</sst>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15">
    <numFmt numFmtId="164" formatCode="General"/>
    <numFmt numFmtId="165" formatCode="0%"/>
    <numFmt numFmtId="166" formatCode="#,##0;[RED]\-#,##0"/>
    <numFmt numFmtId="167" formatCode="@"/>
    <numFmt numFmtId="168" formatCode="#,##0_ ;[RED]\-#,##0\ "/>
    <numFmt numFmtId="169" formatCode="General"/>
    <numFmt numFmtId="170" formatCode="0.000"/>
    <numFmt numFmtId="171" formatCode="#,##0_ "/>
    <numFmt numFmtId="172" formatCode="0.00"/>
    <numFmt numFmtId="173" formatCode="0_);[RED]\(0\)"/>
    <numFmt numFmtId="174" formatCode="#,##0_);[RED]\(#,##0\)"/>
    <numFmt numFmtId="175" formatCode="0.000_);[RED]\(0.000\)"/>
    <numFmt numFmtId="176" formatCode="0.0%"/>
    <numFmt numFmtId="177" formatCode="0.0000"/>
    <numFmt numFmtId="178" formatCode="&quot;TRUE&quot;;&quot;TRUE&quot;;&quot;FALSE&quot;"/>
  </numFmts>
  <fonts count="112">
    <font>
      <sz val="11"/>
      <color rgb="FF000000"/>
      <name val="Noto Sans CJK JP"/>
      <family val="2"/>
    </font>
    <font>
      <sz val="10"/>
      <name val="Arial"/>
      <family val="0"/>
    </font>
    <font>
      <sz val="10"/>
      <name val="Arial"/>
      <family val="0"/>
    </font>
    <font>
      <sz val="10"/>
      <name val="Arial"/>
      <family val="0"/>
    </font>
    <font>
      <sz val="11"/>
      <color rgb="FF000000"/>
      <name val="Yu Gothic"/>
      <family val="2"/>
      <charset val="1"/>
    </font>
    <font>
      <sz val="11"/>
      <name val="ＭＳ Ｐゴシック"/>
      <family val="3"/>
      <charset val="128"/>
    </font>
    <font>
      <sz val="11"/>
      <name val="Noto Sans CJK JP"/>
      <family val="2"/>
    </font>
    <font>
      <sz val="14"/>
      <color rgb="FF000000"/>
      <name val="Noto Sans CJK JP"/>
      <family val="2"/>
    </font>
    <font>
      <sz val="12"/>
      <color rgb="FF000000"/>
      <name val="Noto Sans CJK JP"/>
      <family val="2"/>
    </font>
    <font>
      <sz val="13"/>
      <color rgb="FF000000"/>
      <name val="Noto Sans CJK JP"/>
      <family val="2"/>
    </font>
    <font>
      <sz val="8"/>
      <color rgb="FF000000"/>
      <name val="Noto Sans CJK JP"/>
      <family val="2"/>
    </font>
    <font>
      <b val="true"/>
      <sz val="12"/>
      <color rgb="FF000000"/>
      <name val="Noto Sans CJK JP"/>
      <family val="2"/>
    </font>
    <font>
      <b val="true"/>
      <sz val="11"/>
      <color rgb="FF000000"/>
      <name val="Noto Sans CJK JP"/>
      <family val="2"/>
    </font>
    <font>
      <sz val="10"/>
      <name val="Noto Sans CJK JP"/>
      <family val="2"/>
    </font>
    <font>
      <sz val="10"/>
      <color rgb="FF000000"/>
      <name val="Noto Sans CJK JP"/>
      <family val="2"/>
    </font>
    <font>
      <sz val="10"/>
      <color rgb="FF000000"/>
      <name val="ＭＳ Ｐゴシック"/>
      <family val="3"/>
      <charset val="128"/>
    </font>
    <font>
      <sz val="9"/>
      <color rgb="FF000000"/>
      <name val="Noto Sans CJK JP"/>
      <family val="2"/>
    </font>
    <font>
      <sz val="9"/>
      <name val="Noto Sans CJK JP"/>
      <family val="2"/>
    </font>
    <font>
      <sz val="10"/>
      <name val="ＭＳ Ｐゴシック"/>
      <family val="3"/>
      <charset val="128"/>
    </font>
    <font>
      <b val="true"/>
      <sz val="11"/>
      <name val="ＭＳ Ｐゴシック"/>
      <family val="3"/>
      <charset val="128"/>
    </font>
    <font>
      <b val="true"/>
      <sz val="11"/>
      <color rgb="FF000000"/>
      <name val="ＭＳ Ｐゴシック"/>
      <family val="3"/>
      <charset val="128"/>
    </font>
    <font>
      <sz val="9"/>
      <name val="ＭＳ Ｐゴシック"/>
      <family val="3"/>
      <charset val="128"/>
    </font>
    <font>
      <b val="true"/>
      <sz val="11"/>
      <name val="Noto Sans CJK JP"/>
      <family val="2"/>
    </font>
    <font>
      <b val="true"/>
      <sz val="9"/>
      <name val="Noto Sans CJK JP"/>
      <family val="2"/>
    </font>
    <font>
      <sz val="8"/>
      <name val="Noto Sans CJK JP"/>
      <family val="2"/>
    </font>
    <font>
      <sz val="8"/>
      <name val="ＭＳ Ｐゴシック"/>
      <family val="3"/>
      <charset val="128"/>
    </font>
    <font>
      <u val="single"/>
      <sz val="8"/>
      <name val="Noto Sans CJK JP"/>
      <family val="2"/>
    </font>
    <font>
      <sz val="10"/>
      <color rgb="FF404040"/>
      <name val="Noto Sans CJK JP"/>
      <family val="2"/>
    </font>
    <font>
      <sz val="11"/>
      <color rgb="FFFFFFFF"/>
      <name val="Noto Sans CJK JP"/>
      <family val="2"/>
    </font>
    <font>
      <sz val="12"/>
      <color rgb="FFFFF2CC"/>
      <name val="ＭＳ Ｐゴシック"/>
      <family val="3"/>
      <charset val="128"/>
    </font>
    <font>
      <b val="true"/>
      <sz val="8"/>
      <color rgb="FF000000"/>
      <name val="Noto Sans CJK JP"/>
      <family val="2"/>
    </font>
    <font>
      <sz val="10"/>
      <color rgb="FFFFF2CC"/>
      <name val="ＭＳ Ｐゴシック"/>
      <family val="3"/>
      <charset val="128"/>
    </font>
    <font>
      <sz val="7"/>
      <color rgb="FF000000"/>
      <name val="Noto Sans CJK JP"/>
      <family val="2"/>
    </font>
    <font>
      <sz val="11"/>
      <color rgb="FF404040"/>
      <name val="Noto Sans CJK JP"/>
      <family val="2"/>
    </font>
    <font>
      <u val="single"/>
      <sz val="8"/>
      <color rgb="FF000000"/>
      <name val="Noto Sans CJK JP"/>
      <family val="2"/>
    </font>
    <font>
      <sz val="10"/>
      <color rgb="FFFFF2CC"/>
      <name val="Noto Sans CJK JP"/>
      <family val="2"/>
    </font>
    <font>
      <b val="true"/>
      <sz val="9"/>
      <color rgb="FF000000"/>
      <name val="Noto Sans CJK JP"/>
      <family val="2"/>
    </font>
    <font>
      <b val="true"/>
      <u val="single"/>
      <sz val="9"/>
      <color rgb="FF000000"/>
      <name val="Noto Sans CJK JP"/>
      <family val="2"/>
    </font>
    <font>
      <sz val="8"/>
      <color rgb="FFFF0000"/>
      <name val="Noto Sans CJK JP"/>
      <family val="2"/>
    </font>
    <font>
      <sz val="8"/>
      <color rgb="FF000000"/>
      <name val="ＭＳ Ｐゴシック"/>
      <family val="3"/>
      <charset val="128"/>
    </font>
    <font>
      <b val="true"/>
      <u val="single"/>
      <sz val="8"/>
      <color rgb="FF000000"/>
      <name val="Noto Sans CJK JP"/>
      <family val="2"/>
    </font>
    <font>
      <sz val="11"/>
      <color rgb="FF000000"/>
      <name val="ＭＳ Ｐゴシック"/>
      <family val="3"/>
      <charset val="128"/>
    </font>
    <font>
      <sz val="8.5"/>
      <color rgb="FF000000"/>
      <name val="Noto Sans CJK JP"/>
      <family val="2"/>
    </font>
    <font>
      <b val="true"/>
      <sz val="9"/>
      <color rgb="FF000000"/>
      <name val="ＭＳ Ｐゴシック"/>
      <family val="3"/>
      <charset val="128"/>
    </font>
    <font>
      <sz val="7"/>
      <name val="Noto Sans CJK JP"/>
      <family val="2"/>
    </font>
    <font>
      <b val="true"/>
      <sz val="10"/>
      <color rgb="FF000000"/>
      <name val="Noto Sans CJK JP"/>
      <family val="2"/>
    </font>
    <font>
      <sz val="8"/>
      <color rgb="FF404040"/>
      <name val="ＭＳ Ｐゴシック"/>
      <family val="3"/>
      <charset val="128"/>
    </font>
    <font>
      <sz val="12"/>
      <name val="Noto Sans CJK JP"/>
      <family val="2"/>
    </font>
    <font>
      <b val="true"/>
      <sz val="12"/>
      <color rgb="FFFF0000"/>
      <name val="Noto Sans CJK JP"/>
      <family val="2"/>
    </font>
    <font>
      <b val="true"/>
      <sz val="9"/>
      <name val="ＭＳ Ｐゴシック"/>
      <family val="3"/>
      <charset val="128"/>
    </font>
    <font>
      <sz val="9"/>
      <color rgb="FF000000"/>
      <name val="ＭＳ Ｐゴシック"/>
      <family val="3"/>
      <charset val="128"/>
    </font>
    <font>
      <b val="true"/>
      <sz val="10"/>
      <color rgb="FF000000"/>
      <name val="ＭＳ Ｐゴシック"/>
      <family val="3"/>
      <charset val="128"/>
    </font>
    <font>
      <b val="true"/>
      <sz val="8"/>
      <color rgb="FFFF0000"/>
      <name val="Noto Sans CJK JP"/>
      <family val="2"/>
    </font>
    <font>
      <u val="single"/>
      <sz val="9"/>
      <color rgb="FF000000"/>
      <name val="Noto Sans CJK JP"/>
      <family val="2"/>
    </font>
    <font>
      <b val="true"/>
      <sz val="10"/>
      <name val="Noto Sans CJK JP"/>
      <family val="2"/>
    </font>
    <font>
      <sz val="10"/>
      <color rgb="FF404040"/>
      <name val="ＭＳ Ｐゴシック"/>
      <family val="3"/>
      <charset val="128"/>
    </font>
    <font>
      <b val="true"/>
      <sz val="9.5"/>
      <color rgb="FF000000"/>
      <name val="Noto Sans CJK JP"/>
      <family val="2"/>
    </font>
    <font>
      <b val="true"/>
      <sz val="11"/>
      <color rgb="FFFF0000"/>
      <name val="Noto Sans CJK JP"/>
      <family val="2"/>
    </font>
    <font>
      <sz val="10"/>
      <color rgb="FFFFFFFF"/>
      <name val="Noto Sans CJK JP"/>
      <family val="2"/>
    </font>
    <font>
      <sz val="11"/>
      <color rgb="FF404040"/>
      <name val="ＭＳ Ｐゴシック"/>
      <family val="3"/>
      <charset val="128"/>
    </font>
    <font>
      <b val="true"/>
      <sz val="10"/>
      <name val="ＭＳ Ｐゴシック"/>
      <family val="3"/>
      <charset val="128"/>
    </font>
    <font>
      <b val="true"/>
      <sz val="10.5"/>
      <color rgb="FF000000"/>
      <name val="Noto Sans CJK JP"/>
      <family val="2"/>
    </font>
    <font>
      <b val="true"/>
      <sz val="10.5"/>
      <color rgb="FF000000"/>
      <name val="ＭＳ Ｐゴシック"/>
      <family val="3"/>
      <charset val="128"/>
    </font>
    <font>
      <sz val="10.5"/>
      <name val="Noto Sans CJK JP"/>
      <family val="2"/>
    </font>
    <font>
      <sz val="10.5"/>
      <color rgb="FF000000"/>
      <name val="Noto Sans CJK JP"/>
      <family val="2"/>
    </font>
    <font>
      <b val="true"/>
      <sz val="10.5"/>
      <name val="Noto Sans CJK JP"/>
      <family val="2"/>
    </font>
    <font>
      <b val="true"/>
      <sz val="10.5"/>
      <color rgb="FF993300"/>
      <name val="Noto Sans CJK JP"/>
      <family val="2"/>
    </font>
    <font>
      <b val="true"/>
      <sz val="12"/>
      <name val="Noto Sans CJK JP"/>
      <family val="2"/>
    </font>
    <font>
      <u val="single"/>
      <sz val="9"/>
      <name val="Noto Sans CJK JP"/>
      <family val="2"/>
    </font>
    <font>
      <sz val="9"/>
      <color rgb="FF000000"/>
      <name val="MS P ゴシック"/>
      <family val="3"/>
      <charset val="128"/>
    </font>
    <font>
      <sz val="11"/>
      <color rgb="FF000000"/>
      <name val="Noto Serif CJK JP"/>
      <family val="2"/>
    </font>
    <font>
      <sz val="6"/>
      <color rgb="FF000000"/>
      <name val="Noto Serif CJK JP"/>
      <family val="2"/>
    </font>
    <font>
      <sz val="9"/>
      <color rgb="FF000000"/>
      <name val="ＭＳ Ｐゴシック"/>
      <family val="3"/>
    </font>
    <font>
      <b val="true"/>
      <sz val="10.5"/>
      <color rgb="FF000000"/>
      <name val="Noto Serif CJK JP"/>
      <family val="2"/>
    </font>
    <font>
      <b val="true"/>
      <sz val="10.5"/>
      <color rgb="FF000000"/>
      <name val="Calibri"/>
      <family val="0"/>
    </font>
    <font>
      <b val="true"/>
      <sz val="11"/>
      <color rgb="FF000000"/>
      <name val="Noto Serif CJK JP"/>
      <family val="2"/>
    </font>
    <font>
      <b val="true"/>
      <sz val="10.5"/>
      <name val="Noto Serif CJK JP"/>
      <family val="2"/>
    </font>
    <font>
      <b val="true"/>
      <sz val="10"/>
      <name val="Noto Serif CJK JP"/>
      <family val="2"/>
    </font>
    <font>
      <b val="true"/>
      <sz val="10"/>
      <name val="Times New Roman"/>
      <family val="1"/>
    </font>
    <font>
      <sz val="10"/>
      <color rgb="FF000000"/>
      <name val="ＭＳ ゴシック"/>
      <family val="3"/>
      <charset val="128"/>
    </font>
    <font>
      <sz val="9"/>
      <color rgb="FF404040"/>
      <name val="ＭＳ ゴシック"/>
      <family val="3"/>
      <charset val="128"/>
    </font>
    <font>
      <sz val="8"/>
      <color rgb="FF404040"/>
      <name val="Noto Sans CJK JP"/>
      <family val="2"/>
    </font>
    <font>
      <sz val="8"/>
      <color rgb="FF000000"/>
      <name val="ＭＳ ゴシック"/>
      <family val="3"/>
      <charset val="128"/>
    </font>
    <font>
      <sz val="8"/>
      <color rgb="FF404040"/>
      <name val="ＭＳ ゴシック"/>
      <family val="3"/>
      <charset val="128"/>
    </font>
    <font>
      <sz val="7"/>
      <color rgb="FF000000"/>
      <name val="ＭＳ ゴシック"/>
      <family val="3"/>
      <charset val="128"/>
    </font>
    <font>
      <b val="true"/>
      <sz val="10"/>
      <color rgb="FF000000"/>
      <name val="ＭＳ ゴシック"/>
      <family val="3"/>
      <charset val="128"/>
    </font>
    <font>
      <sz val="18"/>
      <color rgb="FF000000"/>
      <name val="Noto Sans CJK JP"/>
      <family val="2"/>
    </font>
    <font>
      <b val="true"/>
      <sz val="11"/>
      <color rgb="FF000000"/>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9"/>
      <color rgb="FF000000"/>
      <name val="ＭＳ ゴシック"/>
      <family val="3"/>
      <charset val="128"/>
    </font>
    <font>
      <sz val="6"/>
      <color rgb="FF000000"/>
      <name val="Noto Sans CJK JP"/>
      <family val="2"/>
    </font>
    <font>
      <sz val="8"/>
      <name val="ＭＳ ゴシック"/>
      <family val="3"/>
      <charset val="128"/>
    </font>
    <font>
      <sz val="9"/>
      <color rgb="FF404040"/>
      <name val="Noto Sans CJK JP"/>
      <family val="2"/>
    </font>
    <font>
      <sz val="11"/>
      <color rgb="FF595959"/>
      <name val="Noto Sans CJK JP"/>
      <family val="2"/>
    </font>
    <font>
      <b val="true"/>
      <sz val="10"/>
      <name val="ＭＳ ゴシック"/>
      <family val="3"/>
      <charset val="128"/>
    </font>
    <font>
      <b val="true"/>
      <sz val="11"/>
      <name val="ＭＳ ゴシック"/>
      <family val="3"/>
      <charset val="128"/>
    </font>
    <font>
      <sz val="10"/>
      <color rgb="FF404040"/>
      <name val="ＭＳ ゴシック"/>
      <family val="3"/>
      <charset val="128"/>
    </font>
    <font>
      <sz val="7"/>
      <name val="ＭＳ ゴシック"/>
      <family val="3"/>
      <charset val="128"/>
    </font>
    <font>
      <sz val="9"/>
      <color rgb="FFFF0000"/>
      <name val="Noto Sans CJK JP"/>
      <family val="2"/>
    </font>
    <font>
      <sz val="7"/>
      <color rgb="FF404040"/>
      <name val="Noto Sans CJK JP"/>
      <family val="2"/>
    </font>
    <font>
      <sz val="8"/>
      <color rgb="FF808080"/>
      <name val="Noto Sans CJK JP"/>
      <family val="2"/>
    </font>
    <font>
      <sz val="11"/>
      <color rgb="FF808080"/>
      <name val="Noto Sans CJK JP"/>
      <family val="2"/>
    </font>
    <font>
      <sz val="9"/>
      <color rgb="FF000000"/>
      <name val="Meiryo UI"/>
      <family val="0"/>
      <charset val="1"/>
    </font>
    <font>
      <sz val="14"/>
      <color rgb="FF000000"/>
      <name val="ＭＳ ゴシック"/>
      <family val="3"/>
      <charset val="128"/>
    </font>
    <font>
      <sz val="10"/>
      <name val="Yu Gothic"/>
      <family val="3"/>
      <charset val="128"/>
    </font>
    <font>
      <sz val="9"/>
      <name val="Yu Gothic"/>
      <family val="3"/>
      <charset val="128"/>
    </font>
    <font>
      <sz val="11"/>
      <name val="Yu Gothic"/>
      <family val="3"/>
      <charset val="128"/>
    </font>
    <font>
      <sz val="9"/>
      <color rgb="FF000000"/>
      <name val="BIZ UDPゴシック"/>
      <family val="3"/>
      <charset val="128"/>
    </font>
    <font>
      <sz val="8"/>
      <color rgb="FF000000"/>
      <name val="BIZ UDPゴシック"/>
      <family val="3"/>
      <charset val="128"/>
    </font>
    <font>
      <sz val="9"/>
      <color rgb="FFFF0000"/>
      <name val="BIZ UDPゴシック"/>
      <family val="3"/>
      <charset val="128"/>
    </font>
  </fonts>
  <fills count="10">
    <fill>
      <patternFill patternType="none"/>
    </fill>
    <fill>
      <patternFill patternType="gray125"/>
    </fill>
    <fill>
      <patternFill patternType="solid">
        <fgColor rgb="FFFFFFFF"/>
        <bgColor rgb="FFF2F2F2"/>
      </patternFill>
    </fill>
    <fill>
      <patternFill patternType="solid">
        <fgColor rgb="FFFFF2CC"/>
        <bgColor rgb="FFFFFFCC"/>
      </patternFill>
    </fill>
    <fill>
      <patternFill patternType="solid">
        <fgColor rgb="FFF2F2F2"/>
        <bgColor rgb="FFFFE5FC"/>
      </patternFill>
    </fill>
    <fill>
      <patternFill patternType="solid">
        <fgColor rgb="FFFFC000"/>
        <bgColor rgb="FFFF9900"/>
      </patternFill>
    </fill>
    <fill>
      <patternFill patternType="solid">
        <fgColor rgb="FFFFE5FC"/>
        <bgColor rgb="FFF2F2F2"/>
      </patternFill>
    </fill>
    <fill>
      <patternFill patternType="solid">
        <fgColor rgb="FFFFFFCC"/>
        <bgColor rgb="FFFFF2CC"/>
      </patternFill>
    </fill>
    <fill>
      <patternFill patternType="solid">
        <fgColor rgb="FFCCFFCC"/>
        <bgColor rgb="FFCCFFFF"/>
      </patternFill>
    </fill>
    <fill>
      <patternFill patternType="solid">
        <fgColor rgb="FFCCFFFF"/>
        <bgColor rgb="FFCCFFCC"/>
      </patternFill>
    </fill>
  </fills>
  <borders count="137">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right style="thin"/>
      <top style="thin"/>
      <bottom style="hair"/>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right/>
      <top/>
      <bottom style="hair"/>
      <diagonal/>
    </border>
    <border diagonalUp="false" diagonalDown="false">
      <left/>
      <right/>
      <top style="thin"/>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style="hair"/>
      <diagonal/>
    </border>
    <border diagonalUp="false" diagonalDown="false">
      <left style="thin"/>
      <right style="thin"/>
      <top/>
      <bottom/>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style="hair"/>
      <top style="thin"/>
      <bottom/>
      <diagonal/>
    </border>
    <border diagonalUp="false" diagonalDown="false">
      <left style="hair"/>
      <right style="thin"/>
      <top style="thin"/>
      <bottom style="thin"/>
      <diagonal/>
    </border>
    <border diagonalUp="false" diagonalDown="false">
      <left style="thin"/>
      <right/>
      <top/>
      <bottom/>
      <diagonal/>
    </border>
    <border diagonalUp="false" diagonalDown="false">
      <left style="thin"/>
      <right/>
      <top/>
      <bottom style="thin"/>
      <diagonal/>
    </border>
    <border diagonalUp="false" diagonalDown="false">
      <left/>
      <right style="medium"/>
      <top style="thin"/>
      <bottom style="thin"/>
      <diagonal/>
    </border>
    <border diagonalUp="false" diagonalDown="false">
      <left style="medium"/>
      <right style="medium"/>
      <top style="medium"/>
      <bottom style="medium"/>
      <diagonal/>
    </border>
    <border diagonalUp="false" diagonalDown="false">
      <left style="hair"/>
      <right style="thin"/>
      <top style="thin"/>
      <bottom/>
      <diagonal/>
    </border>
    <border diagonalUp="false" diagonalDown="false">
      <left style="medium"/>
      <right style="thin"/>
      <top style="thin"/>
      <bottom style="thin"/>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right style="medium"/>
      <top style="thin"/>
      <bottom/>
      <diagonal/>
    </border>
    <border diagonalUp="false" diagonalDown="false">
      <left style="medium"/>
      <right style="thin"/>
      <top style="medium"/>
      <bottom style="thin"/>
      <diagonal/>
    </border>
    <border diagonalUp="false" diagonalDown="false">
      <left/>
      <right/>
      <top style="medium"/>
      <bottom style="thin"/>
      <diagonal/>
    </border>
    <border diagonalUp="false" diagonalDown="false">
      <left style="thin"/>
      <right style="thin"/>
      <top style="medium"/>
      <bottom style="thin"/>
      <diagonal/>
    </border>
    <border diagonalUp="false" diagonalDown="false">
      <left/>
      <right style="thin"/>
      <top style="medium"/>
      <bottom style="thin"/>
      <diagonal/>
    </border>
    <border diagonalUp="false" diagonalDown="false">
      <left/>
      <right style="medium"/>
      <top style="medium"/>
      <bottom style="thin"/>
      <diagonal/>
    </border>
    <border diagonalUp="false" diagonalDown="false">
      <left/>
      <right/>
      <top/>
      <bottom style="thin"/>
      <diagonal/>
    </border>
    <border diagonalUp="false" diagonalDown="false">
      <left style="medium"/>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right style="medium"/>
      <top/>
      <bottom/>
      <diagonal/>
    </border>
    <border diagonalUp="false" diagonalDown="false">
      <left style="medium"/>
      <right/>
      <top/>
      <bottom/>
      <diagonal/>
    </border>
    <border diagonalUp="false" diagonalDown="false">
      <left style="medium"/>
      <right style="medium"/>
      <top style="thin"/>
      <bottom style="thin"/>
      <diagonal/>
    </border>
    <border diagonalUp="false" diagonalDown="false">
      <left style="medium"/>
      <right/>
      <top/>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hair"/>
      <top style="thin"/>
      <bottom style="thin"/>
      <diagonal/>
    </border>
    <border diagonalUp="false" diagonalDown="false">
      <left style="medium"/>
      <right style="medium"/>
      <top style="medium"/>
      <bottom style="thin"/>
      <diagonal/>
    </border>
    <border diagonalUp="false" diagonalDown="false">
      <left/>
      <right style="thin"/>
      <top style="thin"/>
      <bottom/>
      <diagonal/>
    </border>
    <border diagonalUp="false" diagonalDown="false">
      <left style="medium"/>
      <right style="medium"/>
      <top style="thin"/>
      <bottom style="medium"/>
      <diagonal/>
    </border>
    <border diagonalUp="false" diagonalDown="false">
      <left/>
      <right style="thin"/>
      <top style="hair"/>
      <bottom style="hair"/>
      <diagonal/>
    </border>
    <border diagonalUp="false" diagonalDown="false">
      <left style="thin"/>
      <right/>
      <top style="medium"/>
      <bottom style="thin"/>
      <diagonal/>
    </border>
    <border diagonalUp="false" diagonalDown="false">
      <left/>
      <right style="thin"/>
      <top/>
      <bottom/>
      <diagonal/>
    </border>
    <border diagonalUp="false" diagonalDown="false">
      <left style="medium"/>
      <right style="medium"/>
      <top/>
      <bottom style="medium"/>
      <diagonal/>
    </border>
    <border diagonalUp="false" diagonalDown="false">
      <left style="medium"/>
      <right style="thin"/>
      <top/>
      <bottom style="hair"/>
      <diagonal/>
    </border>
    <border diagonalUp="false" diagonalDown="false">
      <left style="thin"/>
      <right/>
      <top style="medium"/>
      <bottom style="medium"/>
      <diagonal/>
    </border>
    <border diagonalUp="false" diagonalDown="false">
      <left/>
      <right/>
      <top style="medium"/>
      <bottom style="medium"/>
      <diagonal/>
    </border>
    <border diagonalUp="false" diagonalDown="false">
      <left style="thin"/>
      <right style="medium"/>
      <top/>
      <bottom style="thin"/>
      <diagonal/>
    </border>
    <border diagonalUp="false" diagonalDown="false">
      <left style="thin"/>
      <right style="hair"/>
      <top style="medium"/>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style="hair"/>
      <top/>
      <bottom style="thin"/>
      <diagonal/>
    </border>
    <border diagonalUp="false" diagonalDown="false">
      <left style="hair"/>
      <right/>
      <top style="hair"/>
      <bottom style="thin"/>
      <diagonal/>
    </border>
    <border diagonalUp="false" diagonalDown="false">
      <left/>
      <right style="thin"/>
      <top style="hair"/>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hair"/>
      <right/>
      <top style="hair"/>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hair"/>
      <right style="medium"/>
      <top style="hair"/>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top/>
      <bottom style="medium"/>
      <diagonal/>
    </border>
    <border diagonalUp="false" diagonalDown="false">
      <left style="thin"/>
      <right style="medium"/>
      <top/>
      <bottom/>
      <diagonal/>
    </border>
    <border diagonalUp="false" diagonalDown="false">
      <left style="hair"/>
      <right style="thin"/>
      <top/>
      <bottom/>
      <diagonal/>
    </border>
    <border diagonalUp="false" diagonalDown="false">
      <left style="hair"/>
      <right style="hair"/>
      <top style="medium"/>
      <bottom style="hair"/>
      <diagonal/>
    </border>
    <border diagonalUp="false" diagonalDown="false">
      <left style="medium"/>
      <right style="hair"/>
      <top style="hair"/>
      <bottom style="hair"/>
      <diagonal/>
    </border>
    <border diagonalUp="false" diagonalDown="false">
      <left style="hair"/>
      <right style="hair"/>
      <top style="hair"/>
      <bottom style="hair"/>
      <diagonal/>
    </border>
    <border diagonalUp="false" diagonalDown="false">
      <left style="medium"/>
      <right style="hair"/>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style="medium"/>
      <right/>
      <top style="hair"/>
      <bottom/>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style="medium"/>
      <top style="hair"/>
      <bottom style="thin"/>
      <diagonal/>
    </border>
    <border diagonalUp="false" diagonalDown="false">
      <left style="medium"/>
      <right/>
      <top style="hair"/>
      <bottom style="medium"/>
      <diagonal/>
    </border>
    <border diagonalUp="false" diagonalDown="false">
      <left/>
      <right/>
      <top style="hair"/>
      <bottom style="medium"/>
      <diagonal/>
    </border>
    <border diagonalUp="false" diagonalDown="false">
      <left/>
      <right style="thin"/>
      <top style="medium"/>
      <bottom style="hair"/>
      <diagonal/>
    </border>
    <border diagonalUp="false" diagonalDown="false">
      <left style="thin"/>
      <right style="medium"/>
      <top style="medium"/>
      <bottom style="hair"/>
      <diagonal/>
    </border>
    <border diagonalUp="false" diagonalDown="false">
      <left style="thin">
        <color rgb="FF7F7F7F"/>
      </left>
      <right style="thin">
        <color rgb="FF7F7F7F"/>
      </right>
      <top/>
      <bottom style="thin">
        <color rgb="FF7F7F7F"/>
      </bottom>
      <diagonal/>
    </border>
    <border diagonalUp="false" diagonalDown="false">
      <left style="thin"/>
      <right style="medium"/>
      <top style="hair"/>
      <bottom style="hair"/>
      <diagonal/>
    </border>
    <border diagonalUp="false" diagonalDown="false">
      <left/>
      <right style="thin"/>
      <top style="hair"/>
      <bottom style="medium"/>
      <diagonal/>
    </border>
    <border diagonalUp="false" diagonalDown="false">
      <left style="thin"/>
      <right style="medium"/>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hair"/>
      <right style="hair"/>
      <top style="hair"/>
      <bottom style="thin"/>
      <diagonal/>
    </border>
    <border diagonalUp="false" diagonalDown="false">
      <left style="thin"/>
      <right style="thin"/>
      <top style="thin"/>
      <bottom style="dotted"/>
      <diagonal/>
    </border>
    <border diagonalUp="false" diagonalDown="false">
      <left/>
      <right style="dashed"/>
      <top style="dotted"/>
      <bottom style="dashed"/>
      <diagonal/>
    </border>
    <border diagonalUp="false" diagonalDown="false">
      <left style="thin"/>
      <right style="thin"/>
      <top style="dotted"/>
      <bottom style="thin"/>
      <diagonal/>
    </border>
    <border diagonalUp="false" diagonalDown="false">
      <left style="thin"/>
      <right style="dashed"/>
      <top style="dotted"/>
      <bottom style="dotted"/>
      <diagonal/>
    </border>
    <border diagonalUp="false" diagonalDown="false">
      <left style="medium"/>
      <right/>
      <top style="medium"/>
      <bottom style="thin"/>
      <diagonal/>
    </border>
    <border diagonalUp="false" diagonalDown="false">
      <left style="medium"/>
      <right/>
      <top style="thin"/>
      <bottom style="medium"/>
      <diagonal/>
    </border>
    <border diagonalUp="false" diagonalDown="false">
      <left/>
      <right style="medium"/>
      <top style="thin"/>
      <bottom style="medium"/>
      <diagonal/>
    </border>
    <border diagonalUp="true" diagonalDown="false">
      <left style="thin">
        <color rgb="FF7F7F7F"/>
      </left>
      <right style="thin">
        <color rgb="FF7F7F7F"/>
      </right>
      <top style="thin">
        <color rgb="FF7F7F7F"/>
      </top>
      <bottom style="thin">
        <color rgb="FF7F7F7F"/>
      </bottom>
      <diagonal style="thin">
        <color rgb="FF7F7F7F"/>
      </diagonal>
    </border>
    <border diagonalUp="true" diagonalDown="false">
      <left style="thin">
        <color rgb="FF7F7F7F"/>
      </left>
      <right style="thin">
        <color rgb="FF7F7F7F"/>
      </right>
      <top style="thin">
        <color rgb="FF7F7F7F"/>
      </top>
      <bottom/>
      <diagonal style="thin">
        <color rgb="FF7F7F7F"/>
      </diagonal>
    </border>
    <border diagonalUp="false" diagonalDown="false">
      <left style="medium"/>
      <right/>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thin"/>
      <right style="medium"/>
      <top style="medium"/>
      <bottom style="thin"/>
      <diagonal/>
    </border>
    <border diagonalUp="false" diagonalDown="false">
      <left style="medium"/>
      <right style="medium"/>
      <top/>
      <bottom style="thin"/>
      <diagonal/>
    </border>
    <border diagonalUp="false" diagonalDown="false">
      <left style="medium"/>
      <right style="medium"/>
      <top/>
      <bottom/>
      <diagonal/>
    </border>
    <border diagonalUp="false" diagonalDown="false">
      <left/>
      <right style="thin"/>
      <top style="thin"/>
      <bottom style="medium"/>
      <diagonal/>
    </border>
    <border diagonalUp="false" diagonalDown="false">
      <left style="medium"/>
      <right style="thin"/>
      <top style="thin"/>
      <bottom/>
      <diagonal/>
    </border>
    <border diagonalUp="false" diagonalDown="false">
      <left style="thin"/>
      <right/>
      <top style="thin"/>
      <bottom style="medium"/>
      <diagonal/>
    </border>
    <border diagonalUp="false" diagonalDown="false">
      <left/>
      <right style="medium"/>
      <top style="medium"/>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6"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center" textRotation="0" wrapText="false" indent="0" shrinkToFit="false"/>
      <protection locked="true" hidden="false"/>
    </xf>
    <xf numFmtId="166" fontId="4" fillId="0" borderId="0" applyFont="true" applyBorder="false" applyAlignment="true" applyProtection="false">
      <alignment horizontal="general" vertical="bottom" textRotation="0" wrapText="false" indent="0" shrinkToFit="false"/>
    </xf>
  </cellStyleXfs>
  <cellXfs count="810">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2" applyFont="false" applyBorder="false" applyAlignment="false" applyProtection="true">
      <alignment horizontal="general" vertical="center" textRotation="0" wrapText="false" indent="0" shrinkToFit="false"/>
      <protection locked="true" hidden="false"/>
    </xf>
    <xf numFmtId="164" fontId="6" fillId="2" borderId="0" xfId="22" applyFont="false" applyBorder="false" applyAlignment="false" applyProtection="true">
      <alignment horizontal="general" vertical="center" textRotation="0" wrapText="false" indent="0" shrinkToFit="false"/>
      <protection locked="true" hidden="false"/>
    </xf>
    <xf numFmtId="164" fontId="7" fillId="2" borderId="0" xfId="22" applyFont="true" applyBorder="false" applyAlignment="false" applyProtection="true">
      <alignment horizontal="general" vertical="center" textRotation="0" wrapText="false" indent="0" shrinkToFit="false"/>
      <protection locked="true" hidden="false"/>
    </xf>
    <xf numFmtId="164" fontId="0" fillId="2" borderId="0" xfId="22" applyFont="true" applyBorder="false" applyAlignment="false" applyProtection="true">
      <alignment horizontal="general" vertical="center" textRotation="0" wrapText="false" indent="0" shrinkToFit="false"/>
      <protection locked="true" hidden="false"/>
    </xf>
    <xf numFmtId="164" fontId="8" fillId="2" borderId="1" xfId="22" applyFont="true" applyBorder="true" applyAlignment="true" applyProtection="true">
      <alignment horizontal="center" vertical="center" textRotation="0" wrapText="false" indent="0" shrinkToFit="false"/>
      <protection locked="true" hidden="false"/>
    </xf>
    <xf numFmtId="164" fontId="8" fillId="3" borderId="1" xfId="22" applyFont="true" applyBorder="true" applyAlignment="true" applyProtection="true">
      <alignment horizontal="center" vertical="center" textRotation="0" wrapText="false" indent="0" shrinkToFit="false"/>
      <protection locked="false" hidden="false"/>
    </xf>
    <xf numFmtId="164" fontId="7" fillId="2" borderId="0" xfId="22" applyFont="true" applyBorder="true" applyAlignment="true" applyProtection="true">
      <alignment horizontal="center" vertical="center" textRotation="0" wrapText="false" indent="0" shrinkToFit="false"/>
      <protection locked="true" hidden="false"/>
    </xf>
    <xf numFmtId="164" fontId="9" fillId="2" borderId="0" xfId="22" applyFont="true" applyBorder="false" applyAlignment="false" applyProtection="true">
      <alignment horizontal="general" vertical="center" textRotation="0" wrapText="false" indent="0" shrinkToFit="false"/>
      <protection locked="true" hidden="false"/>
    </xf>
    <xf numFmtId="164" fontId="9" fillId="0" borderId="0" xfId="22" applyFont="true" applyBorder="false" applyAlignment="true" applyProtection="true">
      <alignment horizontal="center" vertical="center" textRotation="0" wrapText="false" indent="0" shrinkToFit="false"/>
      <protection locked="true" hidden="false"/>
    </xf>
    <xf numFmtId="167" fontId="10" fillId="2" borderId="0" xfId="22" applyFont="true" applyBorder="false" applyAlignment="true" applyProtection="true">
      <alignment horizontal="center" vertical="center" textRotation="0" wrapText="false" indent="0" shrinkToFit="false"/>
      <protection locked="true" hidden="false"/>
    </xf>
    <xf numFmtId="167" fontId="10" fillId="2" borderId="0" xfId="22" applyFont="true" applyBorder="false" applyAlignment="true" applyProtection="true">
      <alignment horizontal="left" vertical="center" textRotation="0" wrapText="false" indent="0" shrinkToFit="false"/>
      <protection locked="true" hidden="false"/>
    </xf>
    <xf numFmtId="164" fontId="11" fillId="2" borderId="0" xfId="22" applyFont="true" applyBorder="false" applyAlignment="false" applyProtection="true">
      <alignment horizontal="general" vertical="center" textRotation="0" wrapText="false" indent="0" shrinkToFit="false"/>
      <protection locked="true" hidden="false"/>
    </xf>
    <xf numFmtId="164" fontId="12" fillId="2" borderId="0" xfId="22" applyFont="true" applyBorder="false" applyAlignment="true" applyProtection="true">
      <alignment horizontal="general" vertical="bottom" textRotation="0" wrapText="false" indent="0" shrinkToFit="false"/>
      <protection locked="true" hidden="false"/>
    </xf>
    <xf numFmtId="164" fontId="13" fillId="2" borderId="0" xfId="22" applyFont="true" applyBorder="false" applyAlignment="false" applyProtection="true">
      <alignment horizontal="general" vertical="center" textRotation="0" wrapText="false" indent="0" shrinkToFit="false"/>
      <protection locked="true" hidden="false"/>
    </xf>
    <xf numFmtId="164" fontId="14" fillId="2" borderId="2" xfId="22" applyFont="true" applyBorder="true" applyAlignment="true" applyProtection="true">
      <alignment horizontal="center" vertical="center" textRotation="0" wrapText="false" indent="0" shrinkToFit="false"/>
      <protection locked="true" hidden="false"/>
    </xf>
    <xf numFmtId="164" fontId="14" fillId="3" borderId="3" xfId="22" applyFont="true" applyBorder="true" applyAlignment="true" applyProtection="true">
      <alignment horizontal="left" vertical="center" textRotation="0" wrapText="false" indent="0" shrinkToFit="false"/>
      <protection locked="false" hidden="false"/>
    </xf>
    <xf numFmtId="164" fontId="13" fillId="0" borderId="0" xfId="22" applyFont="true" applyBorder="false" applyAlignment="false" applyProtection="true">
      <alignment horizontal="general" vertical="center" textRotation="0" wrapText="false" indent="0" shrinkToFit="false"/>
      <protection locked="true" hidden="false"/>
    </xf>
    <xf numFmtId="164" fontId="14" fillId="2" borderId="4" xfId="22" applyFont="true" applyBorder="true" applyAlignment="true" applyProtection="true">
      <alignment horizontal="center" vertical="center" textRotation="0" wrapText="false" indent="0" shrinkToFit="false"/>
      <protection locked="true" hidden="false"/>
    </xf>
    <xf numFmtId="164" fontId="14" fillId="3" borderId="5" xfId="22" applyFont="true" applyBorder="true" applyAlignment="true" applyProtection="true">
      <alignment horizontal="left" vertical="center" textRotation="0" wrapText="true" indent="0" shrinkToFit="false"/>
      <protection locked="false" hidden="false"/>
    </xf>
    <xf numFmtId="164" fontId="14" fillId="2" borderId="6" xfId="22" applyFont="true" applyBorder="true" applyAlignment="true" applyProtection="true">
      <alignment horizontal="center" vertical="center" textRotation="0" wrapText="true" indent="0" shrinkToFit="false"/>
      <protection locked="true" hidden="false"/>
    </xf>
    <xf numFmtId="164" fontId="14" fillId="2" borderId="7" xfId="22" applyFont="true" applyBorder="true" applyAlignment="false" applyProtection="true">
      <alignment horizontal="general" vertical="center" textRotation="0" wrapText="false" indent="0" shrinkToFit="false"/>
      <protection locked="true" hidden="false"/>
    </xf>
    <xf numFmtId="164" fontId="14" fillId="3" borderId="8" xfId="22" applyFont="true" applyBorder="true" applyAlignment="true" applyProtection="true">
      <alignment horizontal="center" vertical="center" textRotation="0" wrapText="false" indent="0" shrinkToFit="false"/>
      <protection locked="false" hidden="false"/>
    </xf>
    <xf numFmtId="164" fontId="14" fillId="2" borderId="7" xfId="22" applyFont="true" applyBorder="true" applyAlignment="true" applyProtection="true">
      <alignment horizontal="general" vertical="center" textRotation="0" wrapText="false" indent="0" shrinkToFit="false"/>
      <protection locked="true" hidden="false"/>
    </xf>
    <xf numFmtId="164" fontId="14" fillId="3" borderId="3" xfId="22" applyFont="true" applyBorder="true" applyAlignment="true" applyProtection="true">
      <alignment horizontal="center" vertical="center" textRotation="0" wrapText="false" indent="0" shrinkToFit="false"/>
      <protection locked="false" hidden="false"/>
    </xf>
    <xf numFmtId="164" fontId="14" fillId="2" borderId="9" xfId="22" applyFont="true" applyBorder="true" applyAlignment="false" applyProtection="true">
      <alignment horizontal="general" vertical="center" textRotation="0" wrapText="false" indent="0" shrinkToFit="false"/>
      <protection locked="true" hidden="false"/>
    </xf>
    <xf numFmtId="164" fontId="14" fillId="2" borderId="10" xfId="22" applyFont="true" applyBorder="true" applyAlignment="false" applyProtection="true">
      <alignment horizontal="general" vertical="center" textRotation="0" wrapText="false" indent="0" shrinkToFit="false"/>
      <protection locked="true" hidden="false"/>
    </xf>
    <xf numFmtId="164" fontId="13" fillId="2" borderId="10" xfId="22" applyFont="true" applyBorder="true" applyAlignment="false" applyProtection="true">
      <alignment horizontal="general" vertical="center" textRotation="0" wrapText="false" indent="0" shrinkToFit="false"/>
      <protection locked="true" hidden="false"/>
    </xf>
    <xf numFmtId="164" fontId="14" fillId="3" borderId="11" xfId="22" applyFont="true" applyBorder="true" applyAlignment="true" applyProtection="true">
      <alignment horizontal="left" vertical="center" textRotation="0" wrapText="false" indent="0" shrinkToFit="false"/>
      <protection locked="false" hidden="false"/>
    </xf>
    <xf numFmtId="164" fontId="14" fillId="3" borderId="4" xfId="22" applyFont="true" applyBorder="true" applyAlignment="true" applyProtection="true">
      <alignment horizontal="left" vertical="center" textRotation="0" wrapText="false" indent="0" shrinkToFit="false"/>
      <protection locked="false" hidden="false"/>
    </xf>
    <xf numFmtId="164" fontId="14" fillId="2" borderId="2" xfId="22" applyFont="true" applyBorder="true" applyAlignment="true" applyProtection="true">
      <alignment horizontal="center" vertical="center" textRotation="0" wrapText="true" indent="0" shrinkToFit="false"/>
      <protection locked="true" hidden="false"/>
    </xf>
    <xf numFmtId="164" fontId="14" fillId="2" borderId="12" xfId="22" applyFont="true" applyBorder="true" applyAlignment="true" applyProtection="true">
      <alignment horizontal="center" vertical="center" textRotation="0" wrapText="true" indent="0" shrinkToFit="false"/>
      <protection locked="true" hidden="false"/>
    </xf>
    <xf numFmtId="164" fontId="14" fillId="3" borderId="5" xfId="22" applyFont="true" applyBorder="true" applyAlignment="true" applyProtection="true">
      <alignment horizontal="left" vertical="center" textRotation="0" wrapText="false" indent="0" shrinkToFit="false"/>
      <protection locked="false" hidden="false"/>
    </xf>
    <xf numFmtId="164" fontId="14" fillId="2" borderId="1" xfId="22" applyFont="true" applyBorder="true" applyAlignment="true" applyProtection="true">
      <alignment horizontal="center" vertical="center" textRotation="0" wrapText="false" indent="0" shrinkToFit="false"/>
      <protection locked="true" hidden="false"/>
    </xf>
    <xf numFmtId="164" fontId="14" fillId="2" borderId="13" xfId="22" applyFont="true" applyBorder="true" applyAlignment="true" applyProtection="true">
      <alignment horizontal="center" vertical="center" textRotation="0" wrapText="false" indent="0" shrinkToFit="false"/>
      <protection locked="true" hidden="false"/>
    </xf>
    <xf numFmtId="164" fontId="14" fillId="3" borderId="1" xfId="22" applyFont="true" applyBorder="true" applyAlignment="true" applyProtection="true">
      <alignment horizontal="center" vertical="center" textRotation="0" wrapText="false" indent="0" shrinkToFit="true"/>
      <protection locked="false" hidden="false"/>
    </xf>
    <xf numFmtId="164" fontId="15" fillId="2" borderId="1" xfId="22" applyFont="true" applyBorder="true" applyAlignment="true" applyProtection="true">
      <alignment horizontal="center" vertical="center" textRotation="0" wrapText="false" indent="0" shrinkToFit="false"/>
      <protection locked="true" hidden="false"/>
    </xf>
    <xf numFmtId="167" fontId="11" fillId="2" borderId="0" xfId="22" applyFont="true" applyBorder="false" applyAlignment="true" applyProtection="true">
      <alignment horizontal="left" vertical="center" textRotation="0" wrapText="false" indent="0" shrinkToFit="false"/>
      <protection locked="true" hidden="false"/>
    </xf>
    <xf numFmtId="167" fontId="12" fillId="2" borderId="0" xfId="22" applyFont="true" applyBorder="false" applyAlignment="true" applyProtection="true">
      <alignment horizontal="left" vertical="center" textRotation="0" wrapText="false" indent="0" shrinkToFit="false"/>
      <protection locked="true" hidden="false"/>
    </xf>
    <xf numFmtId="164" fontId="12" fillId="2" borderId="0" xfId="22" applyFont="true" applyBorder="false" applyAlignment="false" applyProtection="true">
      <alignment horizontal="general" vertical="center" textRotation="0" wrapText="false" indent="0" shrinkToFit="false"/>
      <protection locked="true" hidden="false"/>
    </xf>
    <xf numFmtId="164" fontId="14" fillId="2" borderId="0" xfId="22" applyFont="true" applyBorder="false" applyAlignment="false" applyProtection="true">
      <alignment horizontal="general" vertical="center" textRotation="0" wrapText="false" indent="0" shrinkToFit="false"/>
      <protection locked="true" hidden="false"/>
    </xf>
    <xf numFmtId="164" fontId="16" fillId="4" borderId="1" xfId="22" applyFont="true" applyBorder="true" applyAlignment="true" applyProtection="true">
      <alignment horizontal="left" vertical="center" textRotation="0" wrapText="false" indent="0" shrinkToFit="false"/>
      <protection locked="true" hidden="false"/>
    </xf>
    <xf numFmtId="164" fontId="17" fillId="2" borderId="14" xfId="22" applyFont="true" applyBorder="true" applyAlignment="true" applyProtection="true">
      <alignment horizontal="center" vertical="center" textRotation="0" wrapText="false" indent="0" shrinkToFit="false"/>
      <protection locked="true" hidden="false"/>
    </xf>
    <xf numFmtId="164" fontId="17" fillId="2" borderId="13" xfId="22" applyFont="true" applyBorder="true" applyAlignment="true" applyProtection="true">
      <alignment horizontal="left" vertical="center" textRotation="0" wrapText="false" indent="0" shrinkToFit="false"/>
      <protection locked="true" hidden="false"/>
    </xf>
    <xf numFmtId="168" fontId="18" fillId="0" borderId="15" xfId="21" applyFont="true" applyBorder="true" applyAlignment="true" applyProtection="true">
      <alignment horizontal="right" vertical="center" textRotation="0" wrapText="false" indent="0" shrinkToFit="false"/>
      <protection locked="true" hidden="false"/>
    </xf>
    <xf numFmtId="164" fontId="17" fillId="0" borderId="16" xfId="22" applyFont="true" applyBorder="true" applyAlignment="false" applyProtection="true">
      <alignment horizontal="general" vertical="center" textRotation="0" wrapText="false" indent="0" shrinkToFit="false"/>
      <protection locked="true" hidden="false"/>
    </xf>
    <xf numFmtId="164" fontId="17" fillId="2" borderId="17" xfId="22" applyFont="true" applyBorder="true" applyAlignment="true" applyProtection="true">
      <alignment horizontal="center" vertical="center" textRotation="0" wrapText="false" indent="0" shrinkToFit="false"/>
      <protection locked="true" hidden="false"/>
    </xf>
    <xf numFmtId="164" fontId="17" fillId="0" borderId="14" xfId="22" applyFont="true" applyBorder="true" applyAlignment="false" applyProtection="true">
      <alignment horizontal="general" vertical="center" textRotation="0" wrapText="false" indent="0" shrinkToFit="false"/>
      <protection locked="true" hidden="false"/>
    </xf>
    <xf numFmtId="164" fontId="17" fillId="2" borderId="13" xfId="22" applyFont="true" applyBorder="true" applyAlignment="true" applyProtection="true">
      <alignment horizontal="left" vertical="center" textRotation="0" wrapText="true" indent="0" shrinkToFit="false"/>
      <protection locked="true" hidden="false"/>
    </xf>
    <xf numFmtId="164" fontId="17" fillId="2" borderId="18" xfId="22" applyFont="true" applyBorder="true" applyAlignment="true" applyProtection="true">
      <alignment horizontal="center" vertical="center" textRotation="0" wrapText="false" indent="0" shrinkToFit="false"/>
      <protection locked="true" hidden="false"/>
    </xf>
    <xf numFmtId="164" fontId="17" fillId="2" borderId="4" xfId="22" applyFont="true" applyBorder="true" applyAlignment="true" applyProtection="true">
      <alignment horizontal="left" vertical="center" textRotation="0" wrapText="false" indent="0" shrinkToFit="false"/>
      <protection locked="true" hidden="false"/>
    </xf>
    <xf numFmtId="164" fontId="17" fillId="0" borderId="9" xfId="22" applyFont="true" applyBorder="true" applyAlignment="true" applyProtection="true">
      <alignment horizontal="center" vertical="center" textRotation="0" wrapText="false" indent="0" shrinkToFit="false"/>
      <protection locked="true" hidden="false"/>
    </xf>
    <xf numFmtId="164" fontId="17" fillId="2" borderId="19" xfId="22" applyFont="true" applyBorder="true" applyAlignment="true" applyProtection="true">
      <alignment horizontal="left" vertical="center" textRotation="0" wrapText="true" indent="0" shrinkToFit="false"/>
      <protection locked="true" hidden="false"/>
    </xf>
    <xf numFmtId="168" fontId="13" fillId="3" borderId="20" xfId="21" applyFont="true" applyBorder="true" applyAlignment="true" applyProtection="true">
      <alignment horizontal="right" vertical="center" textRotation="0" wrapText="false" indent="0" shrinkToFit="false"/>
      <protection locked="false" hidden="false"/>
    </xf>
    <xf numFmtId="164" fontId="17" fillId="0" borderId="13" xfId="22" applyFont="true" applyBorder="true" applyAlignment="false" applyProtection="true">
      <alignment horizontal="general" vertical="center" textRotation="0" wrapText="false" indent="0" shrinkToFit="false"/>
      <protection locked="true" hidden="false"/>
    </xf>
    <xf numFmtId="169" fontId="19" fillId="5" borderId="20" xfId="22" applyFont="true" applyBorder="true" applyAlignment="true" applyProtection="true">
      <alignment horizontal="center" vertical="center" textRotation="0" wrapText="false" indent="0" shrinkToFit="false"/>
      <protection locked="true" hidden="false"/>
    </xf>
    <xf numFmtId="164" fontId="12" fillId="2" borderId="20" xfId="22" applyFont="true" applyBorder="true" applyAlignment="true" applyProtection="true">
      <alignment horizontal="left" vertical="center" textRotation="0" wrapText="true" indent="0" shrinkToFit="false"/>
      <protection locked="true" hidden="false"/>
    </xf>
    <xf numFmtId="164" fontId="17" fillId="2" borderId="9" xfId="22" applyFont="true" applyBorder="true" applyAlignment="true" applyProtection="true">
      <alignment horizontal="center" vertical="center" textRotation="0" wrapText="false" indent="0" shrinkToFit="false"/>
      <protection locked="true" hidden="false"/>
    </xf>
    <xf numFmtId="164" fontId="17" fillId="2" borderId="10" xfId="22" applyFont="true" applyBorder="true" applyAlignment="true" applyProtection="true">
      <alignment horizontal="left" vertical="center" textRotation="0" wrapText="true" indent="0" shrinkToFit="false"/>
      <protection locked="true" hidden="false"/>
    </xf>
    <xf numFmtId="164" fontId="17" fillId="0" borderId="21" xfId="22" applyFont="true" applyBorder="true" applyAlignment="false" applyProtection="true">
      <alignment horizontal="general" vertical="center" textRotation="0" wrapText="false" indent="0" shrinkToFit="false"/>
      <protection locked="true" hidden="false"/>
    </xf>
    <xf numFmtId="164" fontId="22" fillId="0" borderId="20" xfId="22" applyFont="true" applyBorder="true" applyAlignment="true" applyProtection="true">
      <alignment horizontal="left" vertical="center" textRotation="0" wrapText="false" indent="0" shrinkToFit="false"/>
      <protection locked="true" hidden="false"/>
    </xf>
    <xf numFmtId="164" fontId="17" fillId="0" borderId="22" xfId="22" applyFont="true" applyBorder="true" applyAlignment="false" applyProtection="true">
      <alignment horizontal="general" vertical="center" textRotation="0" wrapText="false" indent="0" shrinkToFit="false"/>
      <protection locked="true" hidden="false"/>
    </xf>
    <xf numFmtId="168" fontId="18" fillId="0" borderId="9" xfId="21" applyFont="true" applyBorder="true" applyAlignment="true" applyProtection="true">
      <alignment horizontal="right" vertical="center" textRotation="0" wrapText="false" indent="0" shrinkToFit="false"/>
      <protection locked="true" hidden="false"/>
    </xf>
    <xf numFmtId="169" fontId="19" fillId="4" borderId="20" xfId="22" applyFont="true" applyBorder="true" applyAlignment="true" applyProtection="true">
      <alignment horizontal="center" vertical="center" textRotation="0" wrapText="false" indent="0" shrinkToFit="false"/>
      <protection locked="true" hidden="false"/>
    </xf>
    <xf numFmtId="164" fontId="22" fillId="0" borderId="20" xfId="22" applyFont="true" applyBorder="true" applyAlignment="true" applyProtection="true">
      <alignment horizontal="left" vertical="center" textRotation="0" wrapText="true" indent="0" shrinkToFit="false"/>
      <protection locked="true" hidden="false"/>
    </xf>
    <xf numFmtId="168" fontId="18" fillId="0" borderId="20" xfId="21" applyFont="true" applyBorder="true" applyAlignment="true" applyProtection="true">
      <alignment horizontal="right" vertical="center" textRotation="0" wrapText="false" indent="0" shrinkToFit="false"/>
      <protection locked="true" hidden="false"/>
    </xf>
    <xf numFmtId="170" fontId="6" fillId="0" borderId="0" xfId="22" applyFont="false" applyBorder="false" applyAlignment="false" applyProtection="true">
      <alignment horizontal="general" vertical="center" textRotation="0" wrapText="false" indent="0" shrinkToFit="false"/>
      <protection locked="true" hidden="false"/>
    </xf>
    <xf numFmtId="164" fontId="17" fillId="0" borderId="0" xfId="22" applyFont="true" applyBorder="false" applyAlignment="false" applyProtection="true">
      <alignment horizontal="general" vertical="center" textRotation="0" wrapText="false" indent="0" shrinkToFit="false"/>
      <protection locked="true" hidden="false"/>
    </xf>
    <xf numFmtId="164" fontId="0" fillId="0" borderId="0" xfId="22" applyFont="true" applyBorder="false" applyAlignment="false" applyProtection="true">
      <alignment horizontal="general" vertical="center" textRotation="0" wrapText="false" indent="0" shrinkToFit="false"/>
      <protection locked="true" hidden="false"/>
    </xf>
    <xf numFmtId="164" fontId="24" fillId="2" borderId="0" xfId="22" applyFont="true" applyBorder="false" applyAlignment="false" applyProtection="true">
      <alignment horizontal="general" vertical="center" textRotation="0" wrapText="false" indent="0" shrinkToFit="false"/>
      <protection locked="true" hidden="false"/>
    </xf>
    <xf numFmtId="164" fontId="24" fillId="2" borderId="0" xfId="22" applyFont="true" applyBorder="false" applyAlignment="true" applyProtection="true">
      <alignment horizontal="center" vertical="top" textRotation="0" wrapText="false" indent="0" shrinkToFit="false"/>
      <protection locked="true" hidden="false"/>
    </xf>
    <xf numFmtId="164" fontId="25" fillId="2" borderId="0" xfId="22" applyFont="true" applyBorder="true" applyAlignment="true" applyProtection="true">
      <alignment horizontal="left" vertical="top" textRotation="0" wrapText="true" indent="0" shrinkToFit="false"/>
      <protection locked="true" hidden="false"/>
    </xf>
    <xf numFmtId="164" fontId="24" fillId="2" borderId="0" xfId="22" applyFont="true" applyBorder="true" applyAlignment="true" applyProtection="true">
      <alignment horizontal="left" vertical="top" textRotation="0" wrapText="true" indent="0" shrinkToFit="false"/>
      <protection locked="true" hidden="false"/>
    </xf>
    <xf numFmtId="164" fontId="24" fillId="2" borderId="0" xfId="22" applyFont="true" applyBorder="false" applyAlignment="true" applyProtection="true">
      <alignment horizontal="center" vertical="center" textRotation="0" wrapText="false" indent="0" shrinkToFit="false"/>
      <protection locked="true" hidden="false"/>
    </xf>
    <xf numFmtId="164" fontId="27" fillId="0" borderId="23" xfId="22" applyFont="true" applyBorder="true" applyAlignment="true" applyProtection="true">
      <alignment horizontal="center" vertical="center" textRotation="0" wrapText="false" indent="0" shrinkToFit="false"/>
      <protection locked="false" hidden="false"/>
    </xf>
    <xf numFmtId="164" fontId="28" fillId="0" borderId="0" xfId="22" applyFont="true" applyBorder="false" applyAlignment="false" applyProtection="true">
      <alignment horizontal="general" vertical="center" textRotation="0" wrapText="false" indent="0" shrinkToFit="false"/>
      <protection locked="true" hidden="false"/>
    </xf>
    <xf numFmtId="169" fontId="29" fillId="3" borderId="20" xfId="22" applyFont="true" applyBorder="true" applyAlignment="true" applyProtection="true">
      <alignment horizontal="center" vertical="center" textRotation="0" wrapText="true" indent="0" shrinkToFit="false"/>
      <protection locked="true" hidden="false"/>
    </xf>
    <xf numFmtId="164" fontId="30" fillId="0" borderId="13" xfId="22" applyFont="true" applyBorder="true" applyAlignment="true" applyProtection="true">
      <alignment horizontal="left" vertical="center" textRotation="0" wrapText="true" indent="0" shrinkToFit="false"/>
      <protection locked="true" hidden="false"/>
    </xf>
    <xf numFmtId="164" fontId="22" fillId="0" borderId="0" xfId="22" applyFont="true" applyBorder="false" applyAlignment="true" applyProtection="true">
      <alignment horizontal="left" vertical="center" textRotation="0" wrapText="false" indent="0" shrinkToFit="false"/>
      <protection locked="true" hidden="false"/>
    </xf>
    <xf numFmtId="164" fontId="10" fillId="2" borderId="0" xfId="22" applyFont="true" applyBorder="true" applyAlignment="true" applyProtection="true">
      <alignment horizontal="left" vertical="top" textRotation="0" wrapText="true" indent="0" shrinkToFit="false"/>
      <protection locked="true" hidden="false"/>
    </xf>
    <xf numFmtId="164" fontId="12" fillId="0" borderId="0" xfId="22" applyFont="true" applyBorder="false" applyAlignment="false" applyProtection="true">
      <alignment horizontal="general" vertical="center" textRotation="0" wrapText="false" indent="0" shrinkToFit="false"/>
      <protection locked="true" hidden="false"/>
    </xf>
    <xf numFmtId="164" fontId="14" fillId="0" borderId="24" xfId="22" applyFont="true" applyBorder="true" applyAlignment="true" applyProtection="true">
      <alignment horizontal="left" vertical="center" textRotation="0" wrapText="false" indent="0" shrinkToFit="false"/>
      <protection locked="true" hidden="false"/>
    </xf>
    <xf numFmtId="164" fontId="14" fillId="0" borderId="25" xfId="22" applyFont="true" applyBorder="true" applyAlignment="true" applyProtection="true">
      <alignment horizontal="center" vertical="center" textRotation="0" wrapText="false" indent="0" shrinkToFit="false"/>
      <protection locked="true" hidden="false"/>
    </xf>
    <xf numFmtId="164" fontId="15" fillId="3" borderId="26" xfId="22" applyFont="true" applyBorder="true" applyAlignment="true" applyProtection="true">
      <alignment horizontal="center" vertical="center" textRotation="0" wrapText="false" indent="0" shrinkToFit="false"/>
      <protection locked="false" hidden="false"/>
    </xf>
    <xf numFmtId="164" fontId="14" fillId="0" borderId="27" xfId="22" applyFont="true" applyBorder="true" applyAlignment="false" applyProtection="true">
      <alignment horizontal="general" vertical="center" textRotation="0" wrapText="false" indent="0" shrinkToFit="false"/>
      <protection locked="true" hidden="false"/>
    </xf>
    <xf numFmtId="164" fontId="15" fillId="3" borderId="27" xfId="22" applyFont="true" applyBorder="true" applyAlignment="true" applyProtection="true">
      <alignment horizontal="center" vertical="center" textRotation="0" wrapText="false" indent="0" shrinkToFit="false"/>
      <protection locked="false" hidden="false"/>
    </xf>
    <xf numFmtId="164" fontId="14" fillId="2" borderId="26" xfId="22" applyFont="true" applyBorder="true" applyAlignment="false" applyProtection="true">
      <alignment horizontal="general" vertical="center" textRotation="0" wrapText="false" indent="0" shrinkToFit="false"/>
      <protection locked="true" hidden="false"/>
    </xf>
    <xf numFmtId="164" fontId="14" fillId="2" borderId="26" xfId="22" applyFont="true" applyBorder="true" applyAlignment="true" applyProtection="true">
      <alignment horizontal="center" vertical="center" textRotation="0" wrapText="false" indent="0" shrinkToFit="false"/>
      <protection locked="true" hidden="false"/>
    </xf>
    <xf numFmtId="164" fontId="14" fillId="2" borderId="28" xfId="22" applyFont="true" applyBorder="true" applyAlignment="true" applyProtection="true">
      <alignment horizontal="center" vertical="center" textRotation="0" wrapText="false" indent="0" shrinkToFit="false"/>
      <protection locked="true" hidden="false"/>
    </xf>
    <xf numFmtId="164" fontId="14" fillId="0" borderId="26" xfId="22" applyFont="true" applyBorder="true" applyAlignment="false" applyProtection="true">
      <alignment horizontal="general" vertical="center" textRotation="0" wrapText="false" indent="0" shrinkToFit="false"/>
      <protection locked="true" hidden="false"/>
    </xf>
    <xf numFmtId="164" fontId="15" fillId="2" borderId="26" xfId="22" applyFont="true" applyBorder="true" applyAlignment="false" applyProtection="true">
      <alignment horizontal="general" vertical="center" textRotation="0" wrapText="false" indent="0" shrinkToFit="false"/>
      <protection locked="true" hidden="false"/>
    </xf>
    <xf numFmtId="164" fontId="15" fillId="2" borderId="29" xfId="22" applyFont="true" applyBorder="true" applyAlignment="false" applyProtection="true">
      <alignment horizontal="general" vertical="center" textRotation="0" wrapText="false" indent="0" shrinkToFit="false"/>
      <protection locked="true" hidden="false"/>
    </xf>
    <xf numFmtId="164" fontId="10" fillId="0" borderId="9" xfId="22" applyFont="true" applyBorder="true" applyAlignment="true" applyProtection="true">
      <alignment horizontal="general" vertical="center" textRotation="0" wrapText="true" indent="0" shrinkToFit="false"/>
      <protection locked="true" hidden="false"/>
    </xf>
    <xf numFmtId="169" fontId="31" fillId="3" borderId="25" xfId="22" applyFont="true" applyBorder="true" applyAlignment="false" applyProtection="true">
      <alignment horizontal="general" vertical="center" textRotation="0" wrapText="false" indent="0" shrinkToFit="false"/>
      <protection locked="true" hidden="false"/>
    </xf>
    <xf numFmtId="164" fontId="16" fillId="0" borderId="27" xfId="22" applyFont="true" applyBorder="true" applyAlignment="true" applyProtection="true">
      <alignment horizontal="left" vertical="center" textRotation="0" wrapText="false" indent="0" shrinkToFit="false"/>
      <protection locked="true" hidden="false"/>
    </xf>
    <xf numFmtId="169" fontId="31" fillId="3" borderId="27" xfId="22" applyFont="true" applyBorder="true" applyAlignment="false" applyProtection="true">
      <alignment horizontal="general" vertical="center" textRotation="0" wrapText="false" indent="0" shrinkToFit="false"/>
      <protection locked="true" hidden="false"/>
    </xf>
    <xf numFmtId="169" fontId="31" fillId="3" borderId="4" xfId="22" applyFont="true" applyBorder="true" applyAlignment="false" applyProtection="true">
      <alignment horizontal="general" vertical="center" textRotation="0" wrapText="false" indent="0" shrinkToFit="false"/>
      <protection locked="true" hidden="false"/>
    </xf>
    <xf numFmtId="164" fontId="16" fillId="0" borderId="1" xfId="22" applyFont="true" applyBorder="true" applyAlignment="true" applyProtection="true">
      <alignment horizontal="left" vertical="center" textRotation="0" wrapText="false" indent="0" shrinkToFit="false"/>
      <protection locked="true" hidden="false"/>
    </xf>
    <xf numFmtId="164" fontId="16" fillId="0" borderId="9" xfId="22" applyFont="true" applyBorder="true" applyAlignment="true" applyProtection="true">
      <alignment horizontal="center" vertical="center" textRotation="0" wrapText="false" indent="0" shrinkToFit="false"/>
      <protection locked="true" hidden="false"/>
    </xf>
    <xf numFmtId="164" fontId="14" fillId="2" borderId="30" xfId="22" applyFont="true" applyBorder="true" applyAlignment="false" applyProtection="true">
      <alignment horizontal="general" vertical="center" textRotation="0" wrapText="false" indent="0" shrinkToFit="false"/>
      <protection locked="true" hidden="false"/>
    </xf>
    <xf numFmtId="164" fontId="14" fillId="3" borderId="30" xfId="22" applyFont="true" applyBorder="true" applyAlignment="true" applyProtection="true">
      <alignment horizontal="center" vertical="center" textRotation="0" wrapText="false" indent="0" shrinkToFit="true"/>
      <protection locked="false" hidden="false"/>
    </xf>
    <xf numFmtId="164" fontId="14" fillId="0" borderId="19" xfId="22" applyFont="true" applyBorder="true" applyAlignment="true" applyProtection="true">
      <alignment horizontal="left" vertical="center" textRotation="0" wrapText="false" indent="0" shrinkToFit="false"/>
      <protection locked="true" hidden="false"/>
    </xf>
    <xf numFmtId="164" fontId="16" fillId="0" borderId="9" xfId="22" applyFont="true" applyBorder="true" applyAlignment="true" applyProtection="true">
      <alignment horizontal="general" vertical="center" textRotation="0" wrapText="true" indent="0" shrinkToFit="false"/>
      <protection locked="true" hidden="false"/>
    </xf>
    <xf numFmtId="164" fontId="16" fillId="2" borderId="31" xfId="22" applyFont="true" applyBorder="true" applyAlignment="false" applyProtection="true">
      <alignment horizontal="general" vertical="center" textRotation="0" wrapText="false" indent="0" shrinkToFit="false"/>
      <protection locked="true" hidden="false"/>
    </xf>
    <xf numFmtId="164" fontId="10" fillId="2" borderId="32" xfId="22" applyFont="true" applyBorder="true" applyAlignment="false" applyProtection="true">
      <alignment horizontal="general" vertical="center" textRotation="0" wrapText="false" indent="0" shrinkToFit="false"/>
      <protection locked="true" hidden="false"/>
    </xf>
    <xf numFmtId="164" fontId="14" fillId="2" borderId="32" xfId="22" applyFont="true" applyBorder="true" applyAlignment="false" applyProtection="true">
      <alignment horizontal="general" vertical="center" textRotation="0" wrapText="false" indent="0" shrinkToFit="false"/>
      <protection locked="true" hidden="false"/>
    </xf>
    <xf numFmtId="164" fontId="10" fillId="2" borderId="0" xfId="22" applyFont="true" applyBorder="false" applyAlignment="false" applyProtection="true">
      <alignment horizontal="general" vertical="center" textRotation="0" wrapText="false" indent="0" shrinkToFit="false"/>
      <protection locked="true" hidden="false"/>
    </xf>
    <xf numFmtId="164" fontId="14" fillId="2" borderId="33" xfId="22" applyFont="true" applyBorder="true" applyAlignment="false" applyProtection="true">
      <alignment horizontal="general" vertical="center" textRotation="0" wrapText="false" indent="0" shrinkToFit="false"/>
      <protection locked="true" hidden="false"/>
    </xf>
    <xf numFmtId="169" fontId="31" fillId="3" borderId="22" xfId="22" applyFont="true" applyBorder="true" applyAlignment="false" applyProtection="true">
      <alignment horizontal="general" vertical="center" textRotation="0" wrapText="false" indent="0" shrinkToFit="false"/>
      <protection locked="true" hidden="false"/>
    </xf>
    <xf numFmtId="164" fontId="16" fillId="2" borderId="0" xfId="22" applyFont="true" applyBorder="false" applyAlignment="false" applyProtection="true">
      <alignment horizontal="general" vertical="center" textRotation="0" wrapText="false" indent="0" shrinkToFit="false"/>
      <protection locked="true" hidden="false"/>
    </xf>
    <xf numFmtId="169" fontId="31" fillId="3" borderId="1" xfId="22" applyFont="true" applyBorder="true" applyAlignment="false" applyProtection="true">
      <alignment horizontal="general" vertical="center" textRotation="0" wrapText="false" indent="0" shrinkToFit="false"/>
      <protection locked="true" hidden="false"/>
    </xf>
    <xf numFmtId="164" fontId="17" fillId="3" borderId="0" xfId="22" applyFont="true" applyBorder="true" applyAlignment="true" applyProtection="true">
      <alignment horizontal="center" vertical="center" textRotation="0" wrapText="false" indent="0" shrinkToFit="true"/>
      <protection locked="false" hidden="false"/>
    </xf>
    <xf numFmtId="164" fontId="16" fillId="2" borderId="34" xfId="22" applyFont="true" applyBorder="true" applyAlignment="false" applyProtection="true">
      <alignment horizontal="general" vertical="center" textRotation="0" wrapText="false" indent="0" shrinkToFit="false"/>
      <protection locked="true" hidden="false"/>
    </xf>
    <xf numFmtId="164" fontId="16" fillId="2" borderId="35" xfId="22" applyFont="true" applyBorder="true" applyAlignment="false" applyProtection="true">
      <alignment horizontal="general" vertical="center" textRotation="0" wrapText="false" indent="0" shrinkToFit="false"/>
      <protection locked="true" hidden="false"/>
    </xf>
    <xf numFmtId="164" fontId="16" fillId="2" borderId="0" xfId="22" applyFont="true" applyBorder="false" applyAlignment="true" applyProtection="true">
      <alignment horizontal="center" vertical="center" textRotation="0" wrapText="false" indent="0" shrinkToFit="false"/>
      <protection locked="true" hidden="false"/>
    </xf>
    <xf numFmtId="164" fontId="10" fillId="3" borderId="36" xfId="22" applyFont="true" applyBorder="true" applyAlignment="true" applyProtection="true">
      <alignment horizontal="left" vertical="top" textRotation="0" wrapText="true" indent="0" shrinkToFit="false"/>
      <protection locked="false" hidden="false"/>
    </xf>
    <xf numFmtId="164" fontId="33" fillId="0" borderId="0" xfId="22" applyFont="true" applyBorder="false" applyAlignment="false" applyProtection="true">
      <alignment horizontal="general" vertical="center" textRotation="0" wrapText="false" indent="0" shrinkToFit="false"/>
      <protection locked="true" hidden="false"/>
    </xf>
    <xf numFmtId="164" fontId="27" fillId="0" borderId="23" xfId="22" applyFont="true" applyBorder="true" applyAlignment="true" applyProtection="true">
      <alignment horizontal="center" vertical="center" textRotation="0" wrapText="false" indent="0" shrinkToFit="false"/>
      <protection locked="true" hidden="false"/>
    </xf>
    <xf numFmtId="164" fontId="10" fillId="2" borderId="35" xfId="22" applyFont="true" applyBorder="true" applyAlignment="false" applyProtection="true">
      <alignment horizontal="general" vertical="center" textRotation="0" wrapText="false" indent="0" shrinkToFit="false"/>
      <protection locked="true" hidden="false"/>
    </xf>
    <xf numFmtId="164" fontId="14" fillId="2" borderId="34" xfId="22" applyFont="true" applyBorder="true" applyAlignment="false" applyProtection="true">
      <alignment horizontal="general" vertical="center" textRotation="0" wrapText="false" indent="0" shrinkToFit="false"/>
      <protection locked="true" hidden="false"/>
    </xf>
    <xf numFmtId="164" fontId="16" fillId="0" borderId="37" xfId="22" applyFont="true" applyBorder="true" applyAlignment="true" applyProtection="true">
      <alignment horizontal="left" vertical="center" textRotation="0" wrapText="false" indent="0" shrinkToFit="false"/>
      <protection locked="true" hidden="false"/>
    </xf>
    <xf numFmtId="164" fontId="14" fillId="2" borderId="30" xfId="22" applyFont="true" applyBorder="true" applyAlignment="true" applyProtection="true">
      <alignment horizontal="center" vertical="center" textRotation="0" wrapText="false" indent="0" shrinkToFit="false"/>
      <protection locked="true" hidden="false"/>
    </xf>
    <xf numFmtId="164" fontId="16" fillId="3" borderId="1" xfId="22" applyFont="true" applyBorder="true" applyAlignment="true" applyProtection="true">
      <alignment horizontal="center" vertical="center" textRotation="0" wrapText="false" indent="0" shrinkToFit="false"/>
      <protection locked="false" hidden="false"/>
    </xf>
    <xf numFmtId="164" fontId="16" fillId="3" borderId="6" xfId="22" applyFont="true" applyBorder="true" applyAlignment="true" applyProtection="true">
      <alignment horizontal="center" vertical="center" textRotation="0" wrapText="false" indent="0" shrinkToFit="false"/>
      <protection locked="false" hidden="false"/>
    </xf>
    <xf numFmtId="164" fontId="35" fillId="3" borderId="6" xfId="22" applyFont="true" applyBorder="true" applyAlignment="false" applyProtection="true">
      <alignment horizontal="general" vertical="center" textRotation="0" wrapText="false" indent="0" shrinkToFit="false"/>
      <protection locked="true" hidden="false"/>
    </xf>
    <xf numFmtId="164" fontId="16" fillId="2" borderId="0" xfId="22" applyFont="true" applyBorder="false" applyAlignment="true" applyProtection="true">
      <alignment horizontal="left" vertical="center" textRotation="0" wrapText="false" indent="0" shrinkToFit="false"/>
      <protection locked="true" hidden="false"/>
    </xf>
    <xf numFmtId="164" fontId="14" fillId="2" borderId="0" xfId="22" applyFont="true" applyBorder="false" applyAlignment="true" applyProtection="true">
      <alignment horizontal="center" vertical="center" textRotation="0" wrapText="false" indent="0" shrinkToFit="false"/>
      <protection locked="true" hidden="false"/>
    </xf>
    <xf numFmtId="164" fontId="14" fillId="2" borderId="34" xfId="22" applyFont="true" applyBorder="true" applyAlignment="true" applyProtection="true">
      <alignment horizontal="center" vertical="center" textRotation="0" wrapText="false" indent="0" shrinkToFit="false"/>
      <protection locked="true" hidden="false"/>
    </xf>
    <xf numFmtId="164" fontId="10" fillId="0" borderId="38" xfId="22" applyFont="true" applyBorder="true" applyAlignment="true" applyProtection="true">
      <alignment horizontal="left" vertical="center" textRotation="0" wrapText="true" indent="0" shrinkToFit="false"/>
      <protection locked="true" hidden="false"/>
    </xf>
    <xf numFmtId="164" fontId="35" fillId="3" borderId="39" xfId="22" applyFont="true" applyBorder="true" applyAlignment="true" applyProtection="true">
      <alignment horizontal="center" vertical="center" textRotation="0" wrapText="false" indent="0" shrinkToFit="false"/>
      <protection locked="true" hidden="false"/>
    </xf>
    <xf numFmtId="164" fontId="24" fillId="0" borderId="40" xfId="22" applyFont="true" applyBorder="true" applyAlignment="true" applyProtection="true">
      <alignment horizontal="center" vertical="center" textRotation="0" wrapText="true" indent="0" shrinkToFit="true"/>
      <protection locked="true" hidden="false"/>
    </xf>
    <xf numFmtId="164" fontId="24" fillId="3" borderId="41" xfId="22" applyFont="true" applyBorder="true" applyAlignment="true" applyProtection="true">
      <alignment horizontal="left" vertical="center" textRotation="0" wrapText="true" indent="0" shrinkToFit="true"/>
      <protection locked="false" hidden="false"/>
    </xf>
    <xf numFmtId="164" fontId="16" fillId="2" borderId="0" xfId="22" applyFont="true" applyBorder="false" applyAlignment="true" applyProtection="true">
      <alignment horizontal="general" vertical="center" textRotation="0" wrapText="true" indent="0" shrinkToFit="false"/>
      <protection locked="true" hidden="false"/>
    </xf>
    <xf numFmtId="167" fontId="11" fillId="2" borderId="0" xfId="22" applyFont="true" applyBorder="true" applyAlignment="false" applyProtection="true">
      <alignment horizontal="general" vertical="center" textRotation="0" wrapText="false" indent="0" shrinkToFit="false"/>
      <protection locked="true" hidden="false"/>
    </xf>
    <xf numFmtId="164" fontId="12" fillId="2" borderId="0" xfId="22" applyFont="true" applyBorder="true" applyAlignment="true" applyProtection="true">
      <alignment horizontal="left" vertical="top" textRotation="0" wrapText="true" indent="0" shrinkToFit="false"/>
      <protection locked="true" hidden="false"/>
    </xf>
    <xf numFmtId="164" fontId="24" fillId="0" borderId="9" xfId="22" applyFont="true" applyBorder="true" applyAlignment="true" applyProtection="true">
      <alignment horizontal="center" vertical="center" textRotation="0" wrapText="false" indent="0" shrinkToFit="false"/>
      <protection locked="true" hidden="false"/>
    </xf>
    <xf numFmtId="164" fontId="17" fillId="0" borderId="1" xfId="22" applyFont="true" applyBorder="true" applyAlignment="true" applyProtection="true">
      <alignment horizontal="left" vertical="center" textRotation="0" wrapText="false" indent="0" shrinkToFit="false"/>
      <protection locked="true" hidden="false"/>
    </xf>
    <xf numFmtId="168" fontId="5" fillId="0" borderId="42" xfId="21" applyFont="true" applyBorder="true" applyAlignment="true" applyProtection="true">
      <alignment horizontal="right" vertical="center" textRotation="0" wrapText="false" indent="0" shrinkToFit="false"/>
      <protection locked="true" hidden="false"/>
    </xf>
    <xf numFmtId="169" fontId="19" fillId="4" borderId="20" xfId="22" applyFont="true" applyBorder="true" applyAlignment="true" applyProtection="true">
      <alignment horizontal="center" vertical="center" textRotation="0" wrapText="false" indent="0" shrinkToFit="false"/>
      <protection locked="false" hidden="false"/>
    </xf>
    <xf numFmtId="164" fontId="24" fillId="2" borderId="35" xfId="22" applyFont="true" applyBorder="true" applyAlignment="true" applyProtection="true">
      <alignment horizontal="general" vertical="center" textRotation="0" wrapText="true" indent="0" shrinkToFit="false"/>
      <protection locked="true" hidden="false"/>
    </xf>
    <xf numFmtId="164" fontId="24" fillId="2" borderId="0" xfId="22" applyFont="true" applyBorder="false" applyAlignment="true" applyProtection="true">
      <alignment horizontal="general" vertical="center" textRotation="0" wrapText="true" indent="0" shrinkToFit="false"/>
      <protection locked="true" hidden="false"/>
    </xf>
    <xf numFmtId="164" fontId="17" fillId="0" borderId="1" xfId="22" applyFont="true" applyBorder="true" applyAlignment="true" applyProtection="true">
      <alignment horizontal="left" vertical="center" textRotation="0" wrapText="true" indent="0" shrinkToFit="false"/>
      <protection locked="true" hidden="false"/>
    </xf>
    <xf numFmtId="168" fontId="6" fillId="4" borderId="42" xfId="21" applyFont="true" applyBorder="true" applyAlignment="true" applyProtection="true">
      <alignment horizontal="right" vertical="center" textRotation="0" wrapText="false" indent="0" shrinkToFit="false"/>
      <protection locked="false" hidden="false"/>
    </xf>
    <xf numFmtId="167" fontId="36" fillId="2" borderId="0" xfId="22" applyFont="true" applyBorder="false" applyAlignment="false" applyProtection="true">
      <alignment horizontal="general" vertical="center" textRotation="0" wrapText="false" indent="0" shrinkToFit="false"/>
      <protection locked="true" hidden="false"/>
    </xf>
    <xf numFmtId="164" fontId="38" fillId="0" borderId="0" xfId="22" applyFont="true" applyBorder="false" applyAlignment="true" applyProtection="true">
      <alignment horizontal="center" vertical="top" textRotation="0" wrapText="true" indent="0" shrinkToFit="false"/>
      <protection locked="true" hidden="false"/>
    </xf>
    <xf numFmtId="164" fontId="10" fillId="2" borderId="0" xfId="22" applyFont="true" applyBorder="false" applyAlignment="true" applyProtection="true">
      <alignment horizontal="general" vertical="center" textRotation="0" wrapText="true" indent="0" shrinkToFit="false"/>
      <protection locked="true" hidden="false"/>
    </xf>
    <xf numFmtId="164" fontId="10" fillId="2" borderId="0" xfId="22" applyFont="true" applyBorder="false" applyAlignment="true" applyProtection="true">
      <alignment horizontal="left" vertical="top" textRotation="0" wrapText="true" indent="0" shrinkToFit="false"/>
      <protection locked="true" hidden="false"/>
    </xf>
    <xf numFmtId="164" fontId="12" fillId="0" borderId="0" xfId="22" applyFont="true" applyBorder="true" applyAlignment="true" applyProtection="true">
      <alignment horizontal="left" vertical="top" textRotation="0" wrapText="true" indent="0" shrinkToFit="false"/>
      <protection locked="true" hidden="false"/>
    </xf>
    <xf numFmtId="164" fontId="16" fillId="2" borderId="1" xfId="22" applyFont="true" applyBorder="true" applyAlignment="true" applyProtection="true">
      <alignment horizontal="left" vertical="center" textRotation="0" wrapText="true" indent="0" shrinkToFit="false"/>
      <protection locked="true" hidden="false"/>
    </xf>
    <xf numFmtId="171" fontId="41" fillId="2" borderId="14" xfId="22" applyFont="true" applyBorder="true" applyAlignment="false" applyProtection="true">
      <alignment horizontal="general" vertical="center" textRotation="0" wrapText="false" indent="0" shrinkToFit="false"/>
      <protection locked="true" hidden="false"/>
    </xf>
    <xf numFmtId="164" fontId="16" fillId="2" borderId="16" xfId="22" applyFont="true" applyBorder="true" applyAlignment="false" applyProtection="true">
      <alignment horizontal="general" vertical="center" textRotation="0" wrapText="false" indent="0" shrinkToFit="false"/>
      <protection locked="true" hidden="false"/>
    </xf>
    <xf numFmtId="164" fontId="6" fillId="2" borderId="0" xfId="22" applyFont="true" applyBorder="false" applyAlignment="true" applyProtection="true">
      <alignment horizontal="general" vertical="bottom" textRotation="0" wrapText="false" indent="0" shrinkToFit="false"/>
      <protection locked="true" hidden="false"/>
    </xf>
    <xf numFmtId="164" fontId="10" fillId="2" borderId="0" xfId="22" applyFont="true" applyBorder="false" applyAlignment="true" applyProtection="true">
      <alignment horizontal="left" vertical="center" textRotation="0" wrapText="false" indent="0" shrinkToFit="false"/>
      <protection locked="true" hidden="false"/>
    </xf>
    <xf numFmtId="164" fontId="16" fillId="2" borderId="14" xfId="22" applyFont="true" applyBorder="true" applyAlignment="true" applyProtection="true">
      <alignment horizontal="left" vertical="top" textRotation="0" wrapText="true" indent="0" shrinkToFit="false"/>
      <protection locked="true" hidden="false"/>
    </xf>
    <xf numFmtId="168" fontId="0" fillId="6" borderId="43" xfId="21" applyFont="true" applyBorder="true" applyAlignment="true" applyProtection="true">
      <alignment horizontal="right" vertical="center" textRotation="0" wrapText="false" indent="0" shrinkToFit="false"/>
      <protection locked="false" hidden="false"/>
    </xf>
    <xf numFmtId="164" fontId="16" fillId="2" borderId="44" xfId="22" applyFont="true" applyBorder="true" applyAlignment="false" applyProtection="true">
      <alignment horizontal="general" vertical="center" textRotation="0" wrapText="false" indent="0" shrinkToFit="false"/>
      <protection locked="true" hidden="false"/>
    </xf>
    <xf numFmtId="164" fontId="42" fillId="2" borderId="34" xfId="22" applyFont="true" applyBorder="true" applyAlignment="true" applyProtection="true">
      <alignment horizontal="right" vertical="center" textRotation="0" wrapText="false" indent="0" shrinkToFit="true"/>
      <protection locked="true" hidden="false"/>
    </xf>
    <xf numFmtId="172" fontId="15" fillId="2" borderId="20" xfId="22" applyFont="true" applyBorder="true" applyAlignment="true" applyProtection="true">
      <alignment horizontal="center" vertical="center" textRotation="0" wrapText="false" indent="0" shrinkToFit="true"/>
      <protection locked="true" hidden="false"/>
    </xf>
    <xf numFmtId="164" fontId="42" fillId="2" borderId="0" xfId="22" applyFont="true" applyBorder="false" applyAlignment="true" applyProtection="true">
      <alignment horizontal="general" vertical="center" textRotation="0" wrapText="false" indent="0" shrinkToFit="true"/>
      <protection locked="true" hidden="false"/>
    </xf>
    <xf numFmtId="164" fontId="6" fillId="2" borderId="12" xfId="22" applyFont="false" applyBorder="true" applyAlignment="true" applyProtection="true">
      <alignment horizontal="left" vertical="top" textRotation="0" wrapText="false" indent="0" shrinkToFit="false"/>
      <protection locked="true" hidden="false"/>
    </xf>
    <xf numFmtId="164" fontId="16" fillId="0" borderId="10" xfId="22" applyFont="true" applyBorder="true" applyAlignment="true" applyProtection="true">
      <alignment horizontal="left" vertical="top" textRotation="0" wrapText="true" indent="0" shrinkToFit="false"/>
      <protection locked="true" hidden="false"/>
    </xf>
    <xf numFmtId="168" fontId="0" fillId="6" borderId="45" xfId="21" applyFont="true" applyBorder="true" applyAlignment="true" applyProtection="true">
      <alignment horizontal="right" vertical="center" textRotation="0" wrapText="false" indent="0" shrinkToFit="false"/>
      <protection locked="false" hidden="false"/>
    </xf>
    <xf numFmtId="164" fontId="16" fillId="2" borderId="46" xfId="22" applyFont="true" applyBorder="true" applyAlignment="false" applyProtection="true">
      <alignment horizontal="general" vertical="center" textRotation="0" wrapText="false" indent="0" shrinkToFit="false"/>
      <protection locked="true" hidden="false"/>
    </xf>
    <xf numFmtId="164" fontId="6" fillId="2" borderId="0" xfId="22" applyFont="true" applyBorder="false" applyAlignment="true" applyProtection="true">
      <alignment horizontal="general" vertical="top" textRotation="0" wrapText="false" indent="0" shrinkToFit="false"/>
      <protection locked="true" hidden="false"/>
    </xf>
    <xf numFmtId="166" fontId="32" fillId="2" borderId="0" xfId="21" applyFont="true" applyBorder="true" applyAlignment="true" applyProtection="true">
      <alignment horizontal="general" vertical="center" textRotation="0" wrapText="false" indent="0" shrinkToFit="true"/>
      <protection locked="true" hidden="false"/>
    </xf>
    <xf numFmtId="164" fontId="44" fillId="2" borderId="0" xfId="22" applyFont="true" applyBorder="false" applyAlignment="false" applyProtection="true">
      <alignment horizontal="general" vertical="center" textRotation="0" wrapText="false" indent="0" shrinkToFit="false"/>
      <protection locked="true" hidden="false"/>
    </xf>
    <xf numFmtId="164" fontId="42" fillId="2" borderId="0" xfId="22" applyFont="true" applyBorder="false" applyAlignment="true" applyProtection="true">
      <alignment horizontal="right" vertical="center" textRotation="0" wrapText="false" indent="0" shrinkToFit="true"/>
      <protection locked="true" hidden="false"/>
    </xf>
    <xf numFmtId="172" fontId="42" fillId="2" borderId="0" xfId="22" applyFont="true" applyBorder="false" applyAlignment="true" applyProtection="true">
      <alignment horizontal="center" vertical="center" textRotation="0" wrapText="false" indent="0" shrinkToFit="true"/>
      <protection locked="true" hidden="false"/>
    </xf>
    <xf numFmtId="164" fontId="16" fillId="2" borderId="4" xfId="22" applyFont="true" applyBorder="true" applyAlignment="true" applyProtection="true">
      <alignment horizontal="left" vertical="top" textRotation="0" wrapText="true" indent="0" shrinkToFit="false"/>
      <protection locked="true" hidden="false"/>
    </xf>
    <xf numFmtId="164" fontId="6" fillId="0" borderId="47" xfId="22" applyFont="true" applyBorder="true" applyAlignment="false" applyProtection="true">
      <alignment horizontal="general" vertical="center" textRotation="0" wrapText="false" indent="0" shrinkToFit="false"/>
      <protection locked="true" hidden="false"/>
    </xf>
    <xf numFmtId="166" fontId="15" fillId="2" borderId="26" xfId="21" applyFont="true" applyBorder="true" applyAlignment="true" applyProtection="true">
      <alignment horizontal="right" vertical="center" textRotation="0" wrapText="false" indent="0" shrinkToFit="true"/>
      <protection locked="true" hidden="false"/>
    </xf>
    <xf numFmtId="166" fontId="16" fillId="2" borderId="26" xfId="21" applyFont="true" applyBorder="true" applyAlignment="true" applyProtection="true">
      <alignment horizontal="general" vertical="center" textRotation="0" wrapText="false" indent="0" shrinkToFit="true"/>
      <protection locked="true" hidden="false"/>
    </xf>
    <xf numFmtId="166" fontId="10" fillId="2" borderId="5" xfId="21" applyFont="true" applyBorder="true" applyAlignment="true" applyProtection="true">
      <alignment horizontal="general" vertical="center" textRotation="0" wrapText="false" indent="0" shrinkToFit="true"/>
      <protection locked="true" hidden="false"/>
    </xf>
    <xf numFmtId="164" fontId="22" fillId="2" borderId="0" xfId="22" applyFont="true" applyBorder="false" applyAlignment="false" applyProtection="true">
      <alignment horizontal="general" vertical="center" textRotation="0" wrapText="false" indent="0" shrinkToFit="false"/>
      <protection locked="true" hidden="false"/>
    </xf>
    <xf numFmtId="164" fontId="12" fillId="2" borderId="0" xfId="22" applyFont="true" applyBorder="true" applyAlignment="true" applyProtection="true">
      <alignment horizontal="left" vertical="center" textRotation="0" wrapText="true" indent="0" shrinkToFit="false"/>
      <protection locked="true" hidden="false"/>
    </xf>
    <xf numFmtId="164" fontId="24" fillId="0" borderId="0" xfId="22" applyFont="true" applyBorder="false" applyAlignment="false" applyProtection="true">
      <alignment horizontal="general" vertical="center" textRotation="0" wrapText="false" indent="0" shrinkToFit="false"/>
      <protection locked="true" hidden="false"/>
    </xf>
    <xf numFmtId="164" fontId="10" fillId="0" borderId="0" xfId="22" applyFont="true" applyBorder="false" applyAlignment="true" applyProtection="true">
      <alignment horizontal="left" vertical="center" textRotation="0" wrapText="true" indent="0" shrinkToFit="false"/>
      <protection locked="true" hidden="false"/>
    </xf>
    <xf numFmtId="164" fontId="10" fillId="2" borderId="0" xfId="22" applyFont="true" applyBorder="true" applyAlignment="true" applyProtection="true">
      <alignment horizontal="left" vertical="center" textRotation="0" wrapText="true" indent="0" shrinkToFit="false"/>
      <protection locked="true" hidden="false"/>
    </xf>
    <xf numFmtId="166" fontId="46" fillId="0" borderId="23" xfId="22" applyFont="true" applyBorder="true" applyAlignment="true" applyProtection="true">
      <alignment horizontal="center" vertical="center" textRotation="0" wrapText="true" indent="0" shrinkToFit="false"/>
      <protection locked="true" hidden="false"/>
    </xf>
    <xf numFmtId="164" fontId="47" fillId="7" borderId="20" xfId="22" applyFont="true" applyBorder="true" applyAlignment="true" applyProtection="true">
      <alignment horizontal="center" vertical="center" textRotation="0" wrapText="true" indent="0" shrinkToFit="false"/>
      <protection locked="true" hidden="false"/>
    </xf>
    <xf numFmtId="164" fontId="24" fillId="2" borderId="0" xfId="22" applyFont="true" applyBorder="false" applyAlignment="true" applyProtection="true">
      <alignment horizontal="left" vertical="center" textRotation="0" wrapText="true" indent="0" shrinkToFit="false"/>
      <protection locked="true" hidden="false"/>
    </xf>
    <xf numFmtId="164" fontId="30" fillId="2" borderId="0" xfId="22" applyFont="true" applyBorder="false" applyAlignment="true" applyProtection="true">
      <alignment horizontal="left" vertical="center" textRotation="0" wrapText="true" indent="0" shrinkToFit="false"/>
      <protection locked="true" hidden="false"/>
    </xf>
    <xf numFmtId="164" fontId="48" fillId="0" borderId="0" xfId="22" applyFont="true" applyBorder="false" applyAlignment="true" applyProtection="true">
      <alignment horizontal="left" vertical="top" textRotation="0" wrapText="true" indent="0" shrinkToFit="false"/>
      <protection locked="true" hidden="false"/>
    </xf>
    <xf numFmtId="167" fontId="10" fillId="2" borderId="0" xfId="22" applyFont="true" applyBorder="false" applyAlignment="true" applyProtection="true">
      <alignment horizontal="center" vertical="top" textRotation="0" wrapText="false" indent="0" shrinkToFit="false"/>
      <protection locked="true" hidden="false"/>
    </xf>
    <xf numFmtId="164" fontId="6" fillId="2" borderId="48" xfId="22" applyFont="false" applyBorder="true" applyAlignment="false" applyProtection="true">
      <alignment horizontal="general" vertical="center" textRotation="0" wrapText="false" indent="0" shrinkToFit="false"/>
      <protection locked="true" hidden="false"/>
    </xf>
    <xf numFmtId="164" fontId="16" fillId="2" borderId="13" xfId="22" applyFont="true" applyBorder="true" applyAlignment="true" applyProtection="true">
      <alignment horizontal="left" vertical="center" textRotation="0" wrapText="true" indent="0" shrinkToFit="false"/>
      <protection locked="true" hidden="false"/>
    </xf>
    <xf numFmtId="164" fontId="16" fillId="2" borderId="21" xfId="22" applyFont="true" applyBorder="true" applyAlignment="false" applyProtection="true">
      <alignment horizontal="general" vertical="center" textRotation="0" wrapText="false" indent="0" shrinkToFit="false"/>
      <protection locked="true" hidden="false"/>
    </xf>
    <xf numFmtId="164" fontId="22" fillId="5" borderId="20" xfId="22" applyFont="true" applyBorder="true" applyAlignment="true" applyProtection="true">
      <alignment horizontal="center" vertical="center" textRotation="0" wrapText="false" indent="0" shrinkToFit="false"/>
      <protection locked="true" hidden="false"/>
    </xf>
    <xf numFmtId="164" fontId="16" fillId="2" borderId="13" xfId="22" applyFont="true" applyBorder="true" applyAlignment="true" applyProtection="true">
      <alignment horizontal="left" vertical="center" textRotation="0" wrapText="false" indent="0" shrinkToFit="false"/>
      <protection locked="true" hidden="false"/>
    </xf>
    <xf numFmtId="164" fontId="16" fillId="0" borderId="0" xfId="22" applyFont="true" applyBorder="false" applyAlignment="true" applyProtection="true">
      <alignment horizontal="left" vertical="center" textRotation="0" wrapText="false" indent="0" shrinkToFit="false"/>
      <protection locked="true" hidden="false"/>
    </xf>
    <xf numFmtId="164" fontId="17" fillId="4" borderId="5" xfId="22" applyFont="true" applyBorder="true" applyAlignment="true" applyProtection="true">
      <alignment horizontal="center" vertical="center" textRotation="255" wrapText="false" indent="0" shrinkToFit="false"/>
      <protection locked="true" hidden="false"/>
    </xf>
    <xf numFmtId="164" fontId="16" fillId="2" borderId="24" xfId="22" applyFont="true" applyBorder="true" applyAlignment="true" applyProtection="true">
      <alignment horizontal="left" vertical="center" textRotation="0" wrapText="false" indent="0" shrinkToFit="false"/>
      <protection locked="true" hidden="false"/>
    </xf>
    <xf numFmtId="168" fontId="0" fillId="7" borderId="20" xfId="21" applyFont="true" applyBorder="true" applyAlignment="true" applyProtection="true">
      <alignment horizontal="right" vertical="center" textRotation="0" wrapText="false" indent="0" shrinkToFit="false"/>
      <protection locked="false" hidden="false"/>
    </xf>
    <xf numFmtId="164" fontId="16" fillId="2" borderId="22" xfId="22" applyFont="true" applyBorder="true" applyAlignment="false" applyProtection="true">
      <alignment horizontal="general" vertical="center" textRotation="0" wrapText="false" indent="0" shrinkToFit="false"/>
      <protection locked="true" hidden="false"/>
    </xf>
    <xf numFmtId="164" fontId="6" fillId="2" borderId="17" xfId="22" applyFont="true" applyBorder="true" applyAlignment="true" applyProtection="true">
      <alignment horizontal="center" vertical="center" textRotation="0" wrapText="false" indent="0" shrinkToFit="false"/>
      <protection locked="true" hidden="false"/>
    </xf>
    <xf numFmtId="172" fontId="42" fillId="2" borderId="0" xfId="22" applyFont="true" applyBorder="false" applyAlignment="true" applyProtection="true">
      <alignment horizontal="general" vertical="center" textRotation="0" wrapText="false" indent="0" shrinkToFit="true"/>
      <protection locked="true" hidden="false"/>
    </xf>
    <xf numFmtId="164" fontId="44" fillId="2" borderId="0" xfId="22" applyFont="true" applyBorder="true" applyAlignment="true" applyProtection="true">
      <alignment horizontal="center" vertical="center" textRotation="0" wrapText="false" indent="0" shrinkToFit="false"/>
      <protection locked="true" hidden="false"/>
    </xf>
    <xf numFmtId="164" fontId="42" fillId="2" borderId="0" xfId="22" applyFont="true" applyBorder="true" applyAlignment="true" applyProtection="true">
      <alignment horizontal="center" vertical="center" textRotation="0" wrapText="false" indent="0" shrinkToFit="true"/>
      <protection locked="true" hidden="false"/>
    </xf>
    <xf numFmtId="164" fontId="13" fillId="2" borderId="0" xfId="22" applyFont="true" applyBorder="true" applyAlignment="true" applyProtection="true">
      <alignment horizontal="center" vertical="center" textRotation="0" wrapText="false" indent="0" shrinkToFit="false"/>
      <protection locked="true" hidden="false"/>
    </xf>
    <xf numFmtId="164" fontId="23" fillId="0" borderId="20" xfId="22" applyFont="true" applyBorder="true" applyAlignment="true" applyProtection="true">
      <alignment horizontal="left" vertical="center" textRotation="0" wrapText="true" indent="0" shrinkToFit="false"/>
      <protection locked="true" hidden="false"/>
    </xf>
    <xf numFmtId="164" fontId="10" fillId="2" borderId="9" xfId="22" applyFont="true" applyBorder="true" applyAlignment="true" applyProtection="true">
      <alignment horizontal="left" vertical="center" textRotation="0" wrapText="true" indent="0" shrinkToFit="false"/>
      <protection locked="true" hidden="false"/>
    </xf>
    <xf numFmtId="168" fontId="0" fillId="7" borderId="49" xfId="21" applyFont="true" applyBorder="true" applyAlignment="true" applyProtection="true">
      <alignment horizontal="right" vertical="center" textRotation="0" wrapText="false" indent="0" shrinkToFit="false"/>
      <protection locked="false" hidden="false"/>
    </xf>
    <xf numFmtId="164" fontId="16" fillId="2" borderId="50" xfId="22" applyFont="true" applyBorder="true" applyAlignment="false" applyProtection="true">
      <alignment horizontal="general" vertical="center" textRotation="0" wrapText="false" indent="0" shrinkToFit="false"/>
      <protection locked="true" hidden="false"/>
    </xf>
    <xf numFmtId="164" fontId="6" fillId="2" borderId="17" xfId="22" applyFont="false" applyBorder="true" applyAlignment="false" applyProtection="true">
      <alignment horizontal="general" vertical="center" textRotation="0" wrapText="false" indent="0" shrinkToFit="false"/>
      <protection locked="true" hidden="false"/>
    </xf>
    <xf numFmtId="164" fontId="16" fillId="2" borderId="18" xfId="22" applyFont="true" applyBorder="true" applyAlignment="true" applyProtection="true">
      <alignment horizontal="general" vertical="center" textRotation="0" wrapText="true" indent="0" shrinkToFit="false"/>
      <protection locked="true" hidden="false"/>
    </xf>
    <xf numFmtId="164" fontId="6" fillId="0" borderId="51" xfId="22" applyFont="true" applyBorder="true" applyAlignment="false" applyProtection="true">
      <alignment horizontal="general" vertical="center" textRotation="0" wrapText="false" indent="0" shrinkToFit="false"/>
      <protection locked="true" hidden="false"/>
    </xf>
    <xf numFmtId="166" fontId="15" fillId="2" borderId="52" xfId="21" applyFont="true" applyBorder="true" applyAlignment="true" applyProtection="true">
      <alignment horizontal="right" vertical="center" textRotation="0" wrapText="false" indent="0" shrinkToFit="true"/>
      <protection locked="true" hidden="false"/>
    </xf>
    <xf numFmtId="166" fontId="16" fillId="2" borderId="52" xfId="21" applyFont="true" applyBorder="true" applyAlignment="true" applyProtection="true">
      <alignment horizontal="general" vertical="center" textRotation="0" wrapText="false" indent="0" shrinkToFit="true"/>
      <protection locked="true" hidden="false"/>
    </xf>
    <xf numFmtId="166" fontId="32" fillId="2" borderId="17" xfId="21" applyFont="true" applyBorder="true" applyAlignment="true" applyProtection="true">
      <alignment horizontal="general" vertical="center" textRotation="0" wrapText="false" indent="0" shrinkToFit="true"/>
      <protection locked="true" hidden="false"/>
    </xf>
    <xf numFmtId="172" fontId="42" fillId="2" borderId="0" xfId="22" applyFont="true" applyBorder="true" applyAlignment="true" applyProtection="true">
      <alignment horizontal="center" vertical="center" textRotation="0" wrapText="false" indent="0" shrinkToFit="true"/>
      <protection locked="true" hidden="false"/>
    </xf>
    <xf numFmtId="164" fontId="17" fillId="4" borderId="13" xfId="22" applyFont="true" applyBorder="true" applyAlignment="true" applyProtection="true">
      <alignment horizontal="center" vertical="center" textRotation="255" wrapText="true" indent="0" shrinkToFit="false"/>
      <protection locked="true" hidden="false"/>
    </xf>
    <xf numFmtId="164" fontId="50" fillId="2" borderId="24" xfId="22" applyFont="true" applyBorder="true" applyAlignment="true" applyProtection="true">
      <alignment horizontal="left" vertical="center" textRotation="0" wrapText="false" indent="0" shrinkToFit="false"/>
      <protection locked="true" hidden="false"/>
    </xf>
    <xf numFmtId="164" fontId="16" fillId="2" borderId="22" xfId="22" applyFont="true" applyBorder="true" applyAlignment="true" applyProtection="true">
      <alignment horizontal="general" vertical="center" textRotation="0" wrapText="false" indent="0" shrinkToFit="true"/>
      <protection locked="true" hidden="false"/>
    </xf>
    <xf numFmtId="164" fontId="16" fillId="2" borderId="17" xfId="22" applyFont="true" applyBorder="true" applyAlignment="true" applyProtection="true">
      <alignment horizontal="left" vertical="center" textRotation="0" wrapText="false" indent="0" shrinkToFit="false"/>
      <protection locked="true" hidden="false"/>
    </xf>
    <xf numFmtId="164" fontId="16" fillId="2" borderId="50" xfId="22" applyFont="true" applyBorder="true" applyAlignment="true" applyProtection="true">
      <alignment horizontal="general" vertical="center" textRotation="0" wrapText="false" indent="0" shrinkToFit="true"/>
      <protection locked="true" hidden="false"/>
    </xf>
    <xf numFmtId="164" fontId="6" fillId="2" borderId="17" xfId="22" applyFont="false" applyBorder="true" applyAlignment="true" applyProtection="true">
      <alignment horizontal="left" vertical="center" textRotation="0" wrapText="false" indent="0" shrinkToFit="false"/>
      <protection locked="true" hidden="false"/>
    </xf>
    <xf numFmtId="164" fontId="16" fillId="2" borderId="18" xfId="22" applyFont="true" applyBorder="true" applyAlignment="true" applyProtection="true">
      <alignment horizontal="left" vertical="center" textRotation="0" wrapText="true" indent="0" shrinkToFit="false"/>
      <protection locked="true" hidden="false"/>
    </xf>
    <xf numFmtId="166" fontId="10" fillId="2" borderId="30" xfId="21" applyFont="true" applyBorder="true" applyAlignment="true" applyProtection="true">
      <alignment horizontal="general" vertical="center" textRotation="0" wrapText="false" indent="0" shrinkToFit="true"/>
      <protection locked="true" hidden="false"/>
    </xf>
    <xf numFmtId="164" fontId="42" fillId="2" borderId="0" xfId="22" applyFont="true" applyBorder="false" applyAlignment="true" applyProtection="true">
      <alignment horizontal="right" vertical="center" textRotation="255" wrapText="false" indent="0" shrinkToFit="true"/>
      <protection locked="true" hidden="false"/>
    </xf>
    <xf numFmtId="164" fontId="10" fillId="2" borderId="0" xfId="22" applyFont="true" applyBorder="false" applyAlignment="true" applyProtection="true">
      <alignment horizontal="center" vertical="center" textRotation="0" wrapText="false" indent="0" shrinkToFit="false"/>
      <protection locked="true" hidden="false"/>
    </xf>
    <xf numFmtId="164" fontId="47" fillId="2" borderId="0" xfId="22" applyFont="true" applyBorder="false" applyAlignment="false" applyProtection="true">
      <alignment horizontal="general" vertical="center" textRotation="0" wrapText="false" indent="0" shrinkToFit="false"/>
      <protection locked="true" hidden="false"/>
    </xf>
    <xf numFmtId="164" fontId="12" fillId="0" borderId="0" xfId="22" applyFont="true" applyBorder="true" applyAlignment="true" applyProtection="true">
      <alignment horizontal="left" vertical="center" textRotation="0" wrapText="false" indent="0" shrinkToFit="false"/>
      <protection locked="true" hidden="false"/>
    </xf>
    <xf numFmtId="167" fontId="47" fillId="0" borderId="0" xfId="22" applyFont="true" applyBorder="false" applyAlignment="true" applyProtection="true">
      <alignment horizontal="left" vertical="center" textRotation="0" wrapText="false" indent="0" shrinkToFit="false"/>
      <protection locked="true" hidden="false"/>
    </xf>
    <xf numFmtId="164" fontId="47" fillId="0" borderId="0" xfId="22" applyFont="true" applyBorder="false" applyAlignment="false" applyProtection="true">
      <alignment horizontal="general" vertical="center" textRotation="0" wrapText="false" indent="0" shrinkToFit="false"/>
      <protection locked="true" hidden="false"/>
    </xf>
    <xf numFmtId="167" fontId="36" fillId="2" borderId="0" xfId="22" applyFont="true" applyBorder="false" applyAlignment="true" applyProtection="true">
      <alignment horizontal="center" vertical="center" textRotation="0" wrapText="false" indent="0" shrinkToFit="false"/>
      <protection locked="true" hidden="false"/>
    </xf>
    <xf numFmtId="164" fontId="36" fillId="2" borderId="0" xfId="22" applyFont="true" applyBorder="false" applyAlignment="false" applyProtection="true">
      <alignment horizontal="general" vertical="center" textRotation="0" wrapText="false" indent="0" shrinkToFit="false"/>
      <protection locked="true" hidden="false"/>
    </xf>
    <xf numFmtId="169" fontId="51" fillId="4" borderId="20" xfId="22" applyFont="true" applyBorder="true" applyAlignment="true" applyProtection="true">
      <alignment horizontal="center" vertical="center" textRotation="0" wrapText="true" indent="0" shrinkToFit="false"/>
      <protection locked="true" hidden="false"/>
    </xf>
    <xf numFmtId="164" fontId="30" fillId="2" borderId="0" xfId="22" applyFont="true" applyBorder="false" applyAlignment="true" applyProtection="true">
      <alignment horizontal="general" vertical="center" textRotation="0" wrapText="true" indent="0" shrinkToFit="false"/>
      <protection locked="true" hidden="false"/>
    </xf>
    <xf numFmtId="164" fontId="36" fillId="2" borderId="0" xfId="22" applyFont="true" applyBorder="false" applyAlignment="true" applyProtection="true">
      <alignment horizontal="general" vertical="center" textRotation="0" wrapText="true" indent="0" shrinkToFit="false"/>
      <protection locked="true" hidden="false"/>
    </xf>
    <xf numFmtId="164" fontId="30" fillId="2" borderId="0" xfId="22" applyFont="true" applyBorder="false" applyAlignment="true" applyProtection="true">
      <alignment horizontal="left" vertical="center" textRotation="0" wrapText="false" indent="0" shrinkToFit="false"/>
      <protection locked="true" hidden="false"/>
    </xf>
    <xf numFmtId="164" fontId="10" fillId="2" borderId="0" xfId="22" applyFont="true" applyBorder="false" applyAlignment="true" applyProtection="true">
      <alignment horizontal="left" vertical="center" textRotation="0" wrapText="true" indent="0" shrinkToFit="false"/>
      <protection locked="true" hidden="false"/>
    </xf>
    <xf numFmtId="164" fontId="45" fillId="2" borderId="0" xfId="22" applyFont="true" applyBorder="true" applyAlignment="true" applyProtection="true">
      <alignment horizontal="left" vertical="center" textRotation="0" wrapText="true" indent="0" shrinkToFit="false"/>
      <protection locked="true" hidden="false"/>
    </xf>
    <xf numFmtId="164" fontId="52" fillId="0" borderId="0" xfId="22" applyFont="true" applyBorder="false" applyAlignment="false" applyProtection="true">
      <alignment horizontal="general" vertical="center" textRotation="0" wrapText="false" indent="0" shrinkToFit="false"/>
      <protection locked="true" hidden="false"/>
    </xf>
    <xf numFmtId="164" fontId="14" fillId="3" borderId="20" xfId="22" applyFont="true" applyBorder="true" applyAlignment="true" applyProtection="true">
      <alignment horizontal="center" vertical="center" textRotation="0" wrapText="false" indent="0" shrinkToFit="false"/>
      <protection locked="true" hidden="false"/>
    </xf>
    <xf numFmtId="164" fontId="14" fillId="0" borderId="13" xfId="22" applyFont="true" applyBorder="true" applyAlignment="true" applyProtection="true">
      <alignment horizontal="left" vertical="center" textRotation="0" wrapText="false" indent="0" shrinkToFit="false"/>
      <protection locked="true" hidden="false"/>
    </xf>
    <xf numFmtId="164" fontId="14" fillId="0" borderId="53" xfId="22" applyFont="true" applyBorder="true" applyAlignment="true" applyProtection="true">
      <alignment horizontal="center" vertical="center" textRotation="0" wrapText="true" indent="0" shrinkToFit="false"/>
      <protection locked="true" hidden="false"/>
    </xf>
    <xf numFmtId="164" fontId="13" fillId="2" borderId="30" xfId="22" applyFont="true" applyBorder="true" applyAlignment="false" applyProtection="true">
      <alignment horizontal="general" vertical="center" textRotation="0" wrapText="false" indent="0" shrinkToFit="false"/>
      <protection locked="true" hidden="false"/>
    </xf>
    <xf numFmtId="164" fontId="45" fillId="2" borderId="0" xfId="22" applyFont="true" applyBorder="false" applyAlignment="false" applyProtection="true">
      <alignment horizontal="general" vertical="center" textRotation="0" wrapText="false" indent="0" shrinkToFit="false"/>
      <protection locked="true" hidden="false"/>
    </xf>
    <xf numFmtId="164" fontId="16" fillId="2" borderId="54" xfId="22" applyFont="true" applyBorder="true" applyAlignment="true" applyProtection="true">
      <alignment horizontal="center" vertical="center" textRotation="0" wrapText="false" indent="0" shrinkToFit="false"/>
      <protection locked="true" hidden="false"/>
    </xf>
    <xf numFmtId="164" fontId="16" fillId="2" borderId="32" xfId="22" applyFont="true" applyBorder="true" applyAlignment="false" applyProtection="true">
      <alignment horizontal="general" vertical="center" textRotation="0" wrapText="false" indent="0" shrinkToFit="false"/>
      <protection locked="true" hidden="false"/>
    </xf>
    <xf numFmtId="171" fontId="16" fillId="2" borderId="0" xfId="22" applyFont="true" applyBorder="false" applyAlignment="true" applyProtection="true">
      <alignment horizontal="general" vertical="center" textRotation="0" wrapText="true" indent="0" shrinkToFit="false"/>
      <protection locked="true" hidden="false"/>
    </xf>
    <xf numFmtId="164" fontId="10" fillId="2" borderId="48" xfId="22" applyFont="true" applyBorder="true" applyAlignment="false" applyProtection="true">
      <alignment horizontal="general" vertical="center" textRotation="0" wrapText="false" indent="0" shrinkToFit="false"/>
      <protection locked="true" hidden="false"/>
    </xf>
    <xf numFmtId="164" fontId="16" fillId="2" borderId="55" xfId="22" applyFont="true" applyBorder="true" applyAlignment="true" applyProtection="true">
      <alignment horizontal="center" vertical="center" textRotation="0" wrapText="false" indent="0" shrinkToFit="false"/>
      <protection locked="true" hidden="false"/>
    </xf>
    <xf numFmtId="164" fontId="16" fillId="2" borderId="56" xfId="22" applyFont="true" applyBorder="true" applyAlignment="false" applyProtection="true">
      <alignment horizontal="general" vertical="center" textRotation="0" wrapText="false" indent="0" shrinkToFit="false"/>
      <protection locked="true" hidden="false"/>
    </xf>
    <xf numFmtId="171" fontId="16" fillId="2" borderId="56" xfId="22" applyFont="true" applyBorder="true" applyAlignment="true" applyProtection="true">
      <alignment horizontal="general" vertical="center" textRotation="0" wrapText="true" indent="0" shrinkToFit="false"/>
      <protection locked="true" hidden="false"/>
    </xf>
    <xf numFmtId="164" fontId="14" fillId="2" borderId="56" xfId="22" applyFont="true" applyBorder="true" applyAlignment="false" applyProtection="true">
      <alignment horizontal="general" vertical="center" textRotation="0" wrapText="false" indent="0" shrinkToFit="false"/>
      <protection locked="true" hidden="false"/>
    </xf>
    <xf numFmtId="164" fontId="10" fillId="2" borderId="56" xfId="22" applyFont="true" applyBorder="true" applyAlignment="false" applyProtection="true">
      <alignment horizontal="general" vertical="center" textRotation="0" wrapText="false" indent="0" shrinkToFit="false"/>
      <protection locked="true" hidden="false"/>
    </xf>
    <xf numFmtId="164" fontId="10" fillId="2" borderId="46" xfId="22" applyFont="true" applyBorder="true" applyAlignment="false" applyProtection="true">
      <alignment horizontal="general" vertical="center" textRotation="0" wrapText="false" indent="0" shrinkToFit="false"/>
      <protection locked="true" hidden="false"/>
    </xf>
    <xf numFmtId="164" fontId="16" fillId="2" borderId="57" xfId="22" applyFont="true" applyBorder="true" applyAlignment="true" applyProtection="true">
      <alignment horizontal="center" vertical="center" textRotation="0" wrapText="false" indent="0" shrinkToFit="false"/>
      <protection locked="true" hidden="false"/>
    </xf>
    <xf numFmtId="164" fontId="16" fillId="2" borderId="58" xfId="22" applyFont="true" applyBorder="true" applyAlignment="false" applyProtection="true">
      <alignment horizontal="general" vertical="center" textRotation="0" wrapText="false" indent="0" shrinkToFit="false"/>
      <protection locked="true" hidden="false"/>
    </xf>
    <xf numFmtId="164" fontId="16" fillId="2" borderId="30" xfId="22" applyFont="true" applyBorder="true" applyAlignment="true" applyProtection="true">
      <alignment horizontal="general" vertical="center" textRotation="0" wrapText="true" indent="0" shrinkToFit="false"/>
      <protection locked="true" hidden="false"/>
    </xf>
    <xf numFmtId="171" fontId="16" fillId="2" borderId="30" xfId="22" applyFont="true" applyBorder="true" applyAlignment="true" applyProtection="true">
      <alignment horizontal="general" vertical="center" textRotation="0" wrapText="true" indent="0" shrinkToFit="false"/>
      <protection locked="true" hidden="false"/>
    </xf>
    <xf numFmtId="164" fontId="10" fillId="2" borderId="30" xfId="22" applyFont="true" applyBorder="true" applyAlignment="false" applyProtection="true">
      <alignment horizontal="general" vertical="center" textRotation="0" wrapText="false" indent="0" shrinkToFit="false"/>
      <protection locked="true" hidden="false"/>
    </xf>
    <xf numFmtId="164" fontId="10" fillId="2" borderId="59" xfId="22" applyFont="true" applyBorder="true" applyAlignment="false" applyProtection="true">
      <alignment horizontal="general" vertical="center" textRotation="0" wrapText="false" indent="0" shrinkToFit="false"/>
      <protection locked="true" hidden="false"/>
    </xf>
    <xf numFmtId="164" fontId="24" fillId="0" borderId="0" xfId="22" applyFont="true" applyBorder="false" applyAlignment="true" applyProtection="true">
      <alignment horizontal="general" vertical="center" textRotation="0" wrapText="true" indent="0" shrinkToFit="false"/>
      <protection locked="true" hidden="false"/>
    </xf>
    <xf numFmtId="164" fontId="23" fillId="2" borderId="0" xfId="22" applyFont="true" applyBorder="true" applyAlignment="true" applyProtection="true">
      <alignment horizontal="left" vertical="center" textRotation="0" wrapText="true" indent="0" shrinkToFit="false"/>
      <protection locked="true" hidden="false"/>
    </xf>
    <xf numFmtId="164" fontId="36" fillId="0" borderId="10" xfId="22" applyFont="true" applyBorder="true" applyAlignment="true" applyProtection="true">
      <alignment horizontal="left" vertical="center" textRotation="0" wrapText="true" indent="0" shrinkToFit="false"/>
      <protection locked="true" hidden="false"/>
    </xf>
    <xf numFmtId="164" fontId="54" fillId="0" borderId="20" xfId="22" applyFont="true" applyBorder="true" applyAlignment="true" applyProtection="true">
      <alignment horizontal="left" vertical="center" textRotation="0" wrapText="true" indent="0" shrinkToFit="false"/>
      <protection locked="true" hidden="false"/>
    </xf>
    <xf numFmtId="171" fontId="13" fillId="2" borderId="0" xfId="22" applyFont="true" applyBorder="false" applyAlignment="false" applyProtection="true">
      <alignment horizontal="general" vertical="center" textRotation="0" wrapText="false" indent="0" shrinkToFit="false"/>
      <protection locked="true" hidden="false"/>
    </xf>
    <xf numFmtId="164" fontId="45" fillId="2" borderId="0" xfId="22" applyFont="true" applyBorder="false" applyAlignment="true" applyProtection="true">
      <alignment horizontal="left" vertical="center" textRotation="0" wrapText="true" indent="0" shrinkToFit="false"/>
      <protection locked="true" hidden="false"/>
    </xf>
    <xf numFmtId="171" fontId="13" fillId="2" borderId="37" xfId="22" applyFont="true" applyBorder="true" applyAlignment="false" applyProtection="true">
      <alignment horizontal="general" vertical="center" textRotation="0" wrapText="false" indent="0" shrinkToFit="false"/>
      <protection locked="true" hidden="false"/>
    </xf>
    <xf numFmtId="171" fontId="13" fillId="2" borderId="30" xfId="22" applyFont="true" applyBorder="true" applyAlignment="false" applyProtection="true">
      <alignment horizontal="general" vertical="center" textRotation="0" wrapText="false" indent="0" shrinkToFit="false"/>
      <protection locked="true" hidden="false"/>
    </xf>
    <xf numFmtId="164" fontId="14" fillId="2" borderId="48" xfId="22" applyFont="true" applyBorder="true" applyAlignment="true" applyProtection="true">
      <alignment horizontal="center" vertical="center" textRotation="0" wrapText="false" indent="0" shrinkToFit="false"/>
      <protection locked="true" hidden="false"/>
    </xf>
    <xf numFmtId="164" fontId="16" fillId="0" borderId="60" xfId="22" applyFont="true" applyBorder="true" applyAlignment="true" applyProtection="true">
      <alignment horizontal="general" vertical="center" textRotation="0" wrapText="true" indent="0" shrinkToFit="false"/>
      <protection locked="true" hidden="false"/>
    </xf>
    <xf numFmtId="164" fontId="16" fillId="2" borderId="61" xfId="22" applyFont="true" applyBorder="true" applyAlignment="true" applyProtection="true">
      <alignment horizontal="center" vertical="center" textRotation="0" wrapText="false" indent="0" shrinkToFit="false"/>
      <protection locked="true" hidden="false"/>
    </xf>
    <xf numFmtId="164" fontId="16" fillId="0" borderId="62" xfId="22" applyFont="true" applyBorder="true" applyAlignment="true" applyProtection="true">
      <alignment horizontal="center" vertical="center" textRotation="0" wrapText="true" indent="0" shrinkToFit="false"/>
      <protection locked="true" hidden="false"/>
    </xf>
    <xf numFmtId="164" fontId="14" fillId="3" borderId="63" xfId="22" applyFont="true" applyBorder="true" applyAlignment="true" applyProtection="true">
      <alignment horizontal="center" vertical="center" textRotation="0" wrapText="false" indent="0" shrinkToFit="false"/>
      <protection locked="true" hidden="false"/>
    </xf>
    <xf numFmtId="164" fontId="42" fillId="0" borderId="64" xfId="22" applyFont="true" applyBorder="true" applyAlignment="true" applyProtection="true">
      <alignment horizontal="center" vertical="center" textRotation="0" wrapText="false" indent="0" shrinkToFit="false"/>
      <protection locked="true" hidden="false"/>
    </xf>
    <xf numFmtId="164" fontId="16" fillId="0" borderId="65" xfId="22" applyFont="true" applyBorder="true" applyAlignment="true" applyProtection="true">
      <alignment horizontal="left" vertical="center" textRotation="0" wrapText="true" indent="0" shrinkToFit="false"/>
      <protection locked="true" hidden="false"/>
    </xf>
    <xf numFmtId="164" fontId="22" fillId="0" borderId="0" xfId="22" applyFont="true" applyBorder="false" applyAlignment="true" applyProtection="true">
      <alignment horizontal="general" vertical="center" textRotation="0" wrapText="true" indent="0" shrinkToFit="false"/>
      <protection locked="true" hidden="false"/>
    </xf>
    <xf numFmtId="164" fontId="24" fillId="3" borderId="66" xfId="22" applyFont="true" applyBorder="true" applyAlignment="true" applyProtection="true">
      <alignment horizontal="left" vertical="center" textRotation="0" wrapText="true" indent="0" shrinkToFit="true"/>
      <protection locked="false" hidden="false"/>
    </xf>
    <xf numFmtId="164" fontId="14" fillId="3" borderId="67" xfId="22" applyFont="true" applyBorder="true" applyAlignment="true" applyProtection="true">
      <alignment horizontal="center" vertical="center" textRotation="0" wrapText="false" indent="0" shrinkToFit="false"/>
      <protection locked="true" hidden="false"/>
    </xf>
    <xf numFmtId="164" fontId="42" fillId="0" borderId="68" xfId="22" applyFont="true" applyBorder="true" applyAlignment="true" applyProtection="true">
      <alignment horizontal="center" vertical="center" textRotation="0" wrapText="false" indent="0" shrinkToFit="false"/>
      <protection locked="true" hidden="false"/>
    </xf>
    <xf numFmtId="164" fontId="16" fillId="2" borderId="62" xfId="22" applyFont="true" applyBorder="true" applyAlignment="false" applyProtection="true">
      <alignment horizontal="general" vertical="center" textRotation="0" wrapText="false" indent="0" shrinkToFit="false"/>
      <protection locked="true" hidden="false"/>
    </xf>
    <xf numFmtId="164" fontId="53" fillId="2" borderId="56" xfId="22" applyFont="true" applyBorder="true" applyAlignment="true" applyProtection="true">
      <alignment horizontal="general" vertical="center" textRotation="0" wrapText="true" indent="0" shrinkToFit="false"/>
      <protection locked="true" hidden="false"/>
    </xf>
    <xf numFmtId="164" fontId="10" fillId="2" borderId="69" xfId="22" applyFont="true" applyBorder="true" applyAlignment="true" applyProtection="true">
      <alignment horizontal="left" vertical="center" textRotation="0" wrapText="false" indent="0" shrinkToFit="false"/>
      <protection locked="true" hidden="false"/>
    </xf>
    <xf numFmtId="164" fontId="10" fillId="3" borderId="70" xfId="22" applyFont="true" applyBorder="true" applyAlignment="true" applyProtection="true">
      <alignment horizontal="left" vertical="center" textRotation="0" wrapText="true" indent="0" shrinkToFit="true"/>
      <protection locked="false" hidden="false"/>
    </xf>
    <xf numFmtId="164" fontId="45" fillId="2" borderId="48" xfId="22" applyFont="true" applyBorder="true" applyAlignment="false" applyProtection="true">
      <alignment horizontal="general" vertical="center" textRotation="0" wrapText="false" indent="0" shrinkToFit="false"/>
      <protection locked="true" hidden="false"/>
    </xf>
    <xf numFmtId="164" fontId="16" fillId="0" borderId="71" xfId="22" applyFont="true" applyBorder="true" applyAlignment="true" applyProtection="true">
      <alignment horizontal="center" vertical="center" textRotation="0" wrapText="false" indent="0" shrinkToFit="false"/>
      <protection locked="true" hidden="false"/>
    </xf>
    <xf numFmtId="164" fontId="16" fillId="2" borderId="71" xfId="22" applyFont="true" applyBorder="true" applyAlignment="true" applyProtection="true">
      <alignment horizontal="general" vertical="center" textRotation="0" wrapText="true" indent="0" shrinkToFit="false"/>
      <protection locked="true" hidden="false"/>
    </xf>
    <xf numFmtId="164" fontId="10" fillId="2" borderId="5" xfId="22" applyFont="true" applyBorder="true" applyAlignment="false" applyProtection="true">
      <alignment horizontal="general" vertical="center" textRotation="0" wrapText="false" indent="0" shrinkToFit="false"/>
      <protection locked="true" hidden="false"/>
    </xf>
    <xf numFmtId="164" fontId="14" fillId="2" borderId="0" xfId="22" applyFont="true" applyBorder="false" applyAlignment="true" applyProtection="true">
      <alignment horizontal="left" vertical="center"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36" fillId="2" borderId="10" xfId="22" applyFont="true" applyBorder="true" applyAlignment="true" applyProtection="true">
      <alignment horizontal="left" vertical="center" textRotation="0" wrapText="true" indent="0" shrinkToFit="false"/>
      <protection locked="true" hidden="false"/>
    </xf>
    <xf numFmtId="169" fontId="55" fillId="4" borderId="23" xfId="22" applyFont="true" applyBorder="true" applyAlignment="true" applyProtection="true">
      <alignment horizontal="center" vertical="center" textRotation="0" wrapText="false" indent="0" shrinkToFit="true"/>
      <protection locked="true" hidden="false"/>
    </xf>
    <xf numFmtId="164" fontId="45" fillId="2" borderId="72" xfId="22" applyFont="true" applyBorder="true" applyAlignment="false" applyProtection="true">
      <alignment horizontal="general" vertical="center" textRotation="0" wrapText="false" indent="0" shrinkToFit="false"/>
      <protection locked="true" hidden="false"/>
    </xf>
    <xf numFmtId="164" fontId="56" fillId="2" borderId="0" xfId="22" applyFont="true" applyBorder="false" applyAlignment="false" applyProtection="true">
      <alignment horizontal="general" vertical="center" textRotation="0" wrapText="false" indent="0" shrinkToFit="false"/>
      <protection locked="true" hidden="false"/>
    </xf>
    <xf numFmtId="164" fontId="56" fillId="2" borderId="30" xfId="22" applyFont="true" applyBorder="true" applyAlignment="false" applyProtection="true">
      <alignment horizontal="general" vertical="center" textRotation="0" wrapText="false" indent="0" shrinkToFit="false"/>
      <protection locked="true" hidden="false"/>
    </xf>
    <xf numFmtId="164" fontId="14" fillId="2" borderId="44" xfId="22" applyFont="true" applyBorder="true" applyAlignment="true" applyProtection="true">
      <alignment horizontal="left" vertical="center" textRotation="0" wrapText="false" indent="0" shrinkToFit="false"/>
      <protection locked="true" hidden="false"/>
    </xf>
    <xf numFmtId="164" fontId="10" fillId="2" borderId="73" xfId="22" applyFont="true" applyBorder="true" applyAlignment="true" applyProtection="true">
      <alignment horizontal="center" vertical="center" textRotation="0" wrapText="true" indent="0" shrinkToFit="false"/>
      <protection locked="true" hidden="false"/>
    </xf>
    <xf numFmtId="171" fontId="13" fillId="2" borderId="35" xfId="22" applyFont="true" applyBorder="true" applyAlignment="false" applyProtection="true">
      <alignment horizontal="general" vertical="center" textRotation="0" wrapText="false" indent="0" shrinkToFit="false"/>
      <protection locked="true" hidden="false"/>
    </xf>
    <xf numFmtId="164" fontId="16" fillId="0" borderId="74" xfId="22" applyFont="true" applyBorder="true" applyAlignment="true" applyProtection="true">
      <alignment horizontal="left" vertical="center" textRotation="0" wrapText="true" indent="0" shrinkToFit="false"/>
      <protection locked="true" hidden="false"/>
    </xf>
    <xf numFmtId="164" fontId="42" fillId="0" borderId="75" xfId="22" applyFont="true" applyBorder="true" applyAlignment="true" applyProtection="true">
      <alignment horizontal="center" vertical="center" textRotation="0" wrapText="false" indent="0" shrinkToFit="false"/>
      <protection locked="true" hidden="false"/>
    </xf>
    <xf numFmtId="164" fontId="10" fillId="0" borderId="65" xfId="22" applyFont="true" applyBorder="true" applyAlignment="true" applyProtection="true">
      <alignment horizontal="left" vertical="center" textRotation="0" wrapText="true" indent="0" shrinkToFit="false"/>
      <protection locked="true" hidden="false"/>
    </xf>
    <xf numFmtId="164" fontId="14" fillId="3" borderId="76" xfId="22" applyFont="true" applyBorder="true" applyAlignment="true" applyProtection="true">
      <alignment horizontal="center" vertical="center" textRotation="0" wrapText="false" indent="0" shrinkToFit="false"/>
      <protection locked="true" hidden="false"/>
    </xf>
    <xf numFmtId="164" fontId="42" fillId="0" borderId="77" xfId="22" applyFont="true" applyBorder="true" applyAlignment="true" applyProtection="true">
      <alignment horizontal="center" vertical="center" textRotation="0" wrapText="false" indent="0" shrinkToFit="false"/>
      <protection locked="true" hidden="false"/>
    </xf>
    <xf numFmtId="164" fontId="10" fillId="0" borderId="66" xfId="22" applyFont="true" applyBorder="true" applyAlignment="true" applyProtection="true">
      <alignment horizontal="left" vertical="center" textRotation="0" wrapText="true" indent="0" shrinkToFit="false"/>
      <protection locked="true" hidden="false"/>
    </xf>
    <xf numFmtId="164" fontId="14" fillId="3" borderId="78" xfId="22" applyFont="true" applyBorder="true" applyAlignment="true" applyProtection="true">
      <alignment horizontal="center" vertical="center" textRotation="0" wrapText="false" indent="0" shrinkToFit="false"/>
      <protection locked="true" hidden="false"/>
    </xf>
    <xf numFmtId="164" fontId="42" fillId="0" borderId="79" xfId="22" applyFont="true" applyBorder="true" applyAlignment="true" applyProtection="true">
      <alignment horizontal="center" vertical="center" textRotation="0" wrapText="false" indent="0" shrinkToFit="false"/>
      <protection locked="true" hidden="false"/>
    </xf>
    <xf numFmtId="164" fontId="10" fillId="0" borderId="70" xfId="22" applyFont="true" applyBorder="true" applyAlignment="true" applyProtection="true">
      <alignment horizontal="left" vertical="center" textRotation="0" wrapText="true" indent="0" shrinkToFit="false"/>
      <protection locked="true" hidden="false"/>
    </xf>
    <xf numFmtId="164" fontId="16" fillId="2" borderId="80" xfId="22" applyFont="true" applyBorder="true" applyAlignment="true" applyProtection="true">
      <alignment horizontal="center" vertical="center" textRotation="0" wrapText="false" indent="0" shrinkToFit="false"/>
      <protection locked="true" hidden="false"/>
    </xf>
    <xf numFmtId="164" fontId="16" fillId="0" borderId="81" xfId="22" applyFont="true" applyBorder="true" applyAlignment="true" applyProtection="true">
      <alignment horizontal="left" vertical="center" textRotation="0" wrapText="false" indent="0" shrinkToFit="false"/>
      <protection locked="true" hidden="false"/>
    </xf>
    <xf numFmtId="164" fontId="10" fillId="2" borderId="32" xfId="22" applyFont="true" applyBorder="true" applyAlignment="true" applyProtection="true">
      <alignment horizontal="general" vertical="center" textRotation="0" wrapText="true" indent="0" shrinkToFit="false"/>
      <protection locked="true" hidden="false"/>
    </xf>
    <xf numFmtId="164" fontId="17" fillId="0" borderId="0" xfId="22" applyFont="true" applyBorder="false" applyAlignment="true" applyProtection="true">
      <alignment horizontal="general" vertical="center" textRotation="0" wrapText="true" indent="0" shrinkToFit="false"/>
      <protection locked="true" hidden="false"/>
    </xf>
    <xf numFmtId="164" fontId="17" fillId="2" borderId="0" xfId="22" applyFont="true" applyBorder="true" applyAlignment="true" applyProtection="true">
      <alignment horizontal="left" vertical="center" textRotation="0" wrapText="true" indent="0" shrinkToFit="false"/>
      <protection locked="true" hidden="false"/>
    </xf>
    <xf numFmtId="164" fontId="36" fillId="2" borderId="82" xfId="22" applyFont="true" applyBorder="true" applyAlignment="true" applyProtection="true">
      <alignment horizontal="left" vertical="center" textRotation="0" wrapText="true" indent="0" shrinkToFit="false"/>
      <protection locked="true" hidden="false"/>
    </xf>
    <xf numFmtId="164" fontId="12" fillId="2" borderId="0" xfId="22" applyFont="true" applyBorder="true" applyAlignment="true" applyProtection="true">
      <alignment horizontal="left" vertical="center" textRotation="0" wrapText="false" indent="0" shrinkToFit="false"/>
      <protection locked="true" hidden="false"/>
    </xf>
    <xf numFmtId="164" fontId="14" fillId="0" borderId="9" xfId="22" applyFont="true" applyBorder="true" applyAlignment="true" applyProtection="true">
      <alignment horizontal="left" vertical="center" textRotation="0" wrapText="false" indent="0" shrinkToFit="false"/>
      <protection locked="true" hidden="false"/>
    </xf>
    <xf numFmtId="164" fontId="17" fillId="0" borderId="9" xfId="0" applyFont="true" applyBorder="true" applyAlignment="true" applyProtection="true">
      <alignment horizontal="left" vertical="center" textRotation="0" wrapText="true" indent="0" shrinkToFit="false"/>
      <protection locked="true" hidden="false"/>
    </xf>
    <xf numFmtId="173" fontId="21" fillId="0" borderId="20" xfId="0" applyFont="true" applyBorder="true" applyAlignment="true" applyProtection="true">
      <alignment horizontal="right" vertical="center" textRotation="0" wrapText="false" indent="0" shrinkToFit="false"/>
      <protection locked="true" hidden="false"/>
    </xf>
    <xf numFmtId="164" fontId="6" fillId="2" borderId="35" xfId="22" applyFont="true" applyBorder="true" applyAlignment="true" applyProtection="true">
      <alignment horizontal="center" vertical="center" textRotation="0" wrapText="false" indent="0" shrinkToFit="false"/>
      <protection locked="true" hidden="false"/>
    </xf>
    <xf numFmtId="169" fontId="18" fillId="4" borderId="23" xfId="22" applyFont="true" applyBorder="true" applyAlignment="true" applyProtection="true">
      <alignment horizontal="center" vertical="center" textRotation="0" wrapText="false" indent="0" shrinkToFit="false"/>
      <protection locked="true" hidden="false"/>
    </xf>
    <xf numFmtId="164" fontId="16" fillId="0" borderId="9" xfId="22" applyFont="true" applyBorder="true" applyAlignment="true" applyProtection="true">
      <alignment horizontal="left" vertical="center" textRotation="0" wrapText="true" indent="0" shrinkToFit="false"/>
      <protection locked="true" hidden="false"/>
    </xf>
    <xf numFmtId="164" fontId="57" fillId="2" borderId="0" xfId="22" applyFont="true" applyBorder="false" applyAlignment="false" applyProtection="true">
      <alignment horizontal="general" vertical="center" textRotation="0" wrapText="false" indent="0" shrinkToFit="false"/>
      <protection locked="true" hidden="false"/>
    </xf>
    <xf numFmtId="164" fontId="57" fillId="0" borderId="0" xfId="22" applyFont="true" applyBorder="false" applyAlignment="false" applyProtection="true">
      <alignment horizontal="general" vertical="center" textRotation="0" wrapText="false" indent="0" shrinkToFit="false"/>
      <protection locked="true" hidden="false"/>
    </xf>
    <xf numFmtId="164" fontId="45" fillId="0" borderId="0" xfId="22" applyFont="true" applyBorder="false" applyAlignment="false" applyProtection="true">
      <alignment horizontal="general" vertical="center" textRotation="0" wrapText="false" indent="0" shrinkToFit="false"/>
      <protection locked="true" hidden="false"/>
    </xf>
    <xf numFmtId="164" fontId="10" fillId="0" borderId="0" xfId="22" applyFont="true" applyBorder="false" applyAlignment="true" applyProtection="true">
      <alignment horizontal="left" vertical="top" textRotation="0" wrapText="true" indent="0" shrinkToFit="false"/>
      <protection locked="true" hidden="false"/>
    </xf>
    <xf numFmtId="164" fontId="16" fillId="2" borderId="83" xfId="22" applyFont="true" applyBorder="true" applyAlignment="false" applyProtection="true">
      <alignment horizontal="general" vertical="center" textRotation="0" wrapText="false" indent="0" shrinkToFit="false"/>
      <protection locked="true" hidden="false"/>
    </xf>
    <xf numFmtId="164" fontId="13" fillId="0" borderId="84" xfId="22" applyFont="true" applyBorder="true" applyAlignment="false" applyProtection="true">
      <alignment horizontal="general" vertical="center" textRotation="0" wrapText="false" indent="0" shrinkToFit="false"/>
      <protection locked="true" hidden="false"/>
    </xf>
    <xf numFmtId="164" fontId="13" fillId="2" borderId="84" xfId="22" applyFont="true" applyBorder="true" applyAlignment="false" applyProtection="true">
      <alignment horizontal="general" vertical="center" textRotation="0" wrapText="false" indent="0" shrinkToFit="false"/>
      <protection locked="true" hidden="false"/>
    </xf>
    <xf numFmtId="164" fontId="10" fillId="2" borderId="84" xfId="22" applyFont="true" applyBorder="true" applyAlignment="false" applyProtection="true">
      <alignment horizontal="general" vertical="center" textRotation="0" wrapText="false" indent="0" shrinkToFit="false"/>
      <protection locked="true" hidden="false"/>
    </xf>
    <xf numFmtId="164" fontId="10" fillId="2" borderId="84" xfId="22" applyFont="true" applyBorder="true" applyAlignment="true" applyProtection="true">
      <alignment horizontal="general" vertical="center" textRotation="0" wrapText="true" indent="0" shrinkToFit="false"/>
      <protection locked="true" hidden="false"/>
    </xf>
    <xf numFmtId="164" fontId="14" fillId="2" borderId="85" xfId="22" applyFont="true" applyBorder="true" applyAlignment="true" applyProtection="true">
      <alignment horizontal="center" vertical="center" textRotation="0" wrapText="false" indent="0" shrinkToFit="false"/>
      <protection locked="true" hidden="false"/>
    </xf>
    <xf numFmtId="174" fontId="24" fillId="0" borderId="0" xfId="22" applyFont="true" applyBorder="false" applyAlignment="false" applyProtection="true">
      <alignment horizontal="general" vertical="center" textRotation="0" wrapText="false" indent="0" shrinkToFit="false"/>
      <protection locked="true" hidden="false"/>
    </xf>
    <xf numFmtId="175" fontId="24" fillId="0" borderId="0" xfId="22" applyFont="true" applyBorder="false" applyAlignment="false" applyProtection="true">
      <alignment horizontal="general" vertical="center" textRotation="0" wrapText="false" indent="0" shrinkToFit="false"/>
      <protection locked="true" hidden="false"/>
    </xf>
    <xf numFmtId="164" fontId="58" fillId="0" borderId="0" xfId="22" applyFont="true" applyBorder="false" applyAlignment="false" applyProtection="true">
      <alignment horizontal="general" vertical="center" textRotation="0" wrapText="false" indent="0" shrinkToFit="false"/>
      <protection locked="true" hidden="false"/>
    </xf>
    <xf numFmtId="164" fontId="14" fillId="3" borderId="2" xfId="22" applyFont="true" applyBorder="true" applyAlignment="true" applyProtection="true">
      <alignment horizontal="center" vertical="center" textRotation="0" wrapText="false" indent="0" shrinkToFit="false"/>
      <protection locked="true" hidden="false"/>
    </xf>
    <xf numFmtId="164" fontId="14" fillId="3" borderId="86" xfId="22" applyFont="true" applyBorder="true" applyAlignment="true" applyProtection="true">
      <alignment horizontal="center" vertical="center" textRotation="0" wrapText="false" indent="0" shrinkToFit="false"/>
      <protection locked="true" hidden="false"/>
    </xf>
    <xf numFmtId="164" fontId="16" fillId="2" borderId="0" xfId="22" applyFont="true" applyBorder="false" applyAlignment="true" applyProtection="true">
      <alignment horizontal="general" vertical="top" textRotation="0" wrapText="false" indent="0" shrinkToFit="false"/>
      <protection locked="true" hidden="false"/>
    </xf>
    <xf numFmtId="164" fontId="10" fillId="2" borderId="0" xfId="22" applyFont="true" applyBorder="true" applyAlignment="true" applyProtection="true">
      <alignment horizontal="general" vertical="center" textRotation="0" wrapText="true" indent="0" shrinkToFit="false"/>
      <protection locked="true" hidden="false"/>
    </xf>
    <xf numFmtId="174" fontId="24" fillId="2" borderId="0" xfId="22" applyFont="true" applyBorder="false" applyAlignment="false" applyProtection="true">
      <alignment horizontal="general" vertical="center" textRotation="0" wrapText="false" indent="0" shrinkToFit="false"/>
      <protection locked="true" hidden="false"/>
    </xf>
    <xf numFmtId="164" fontId="16" fillId="2" borderId="67" xfId="22" applyFont="true" applyBorder="true" applyAlignment="false" applyProtection="true">
      <alignment horizontal="general" vertical="center" textRotation="0" wrapText="false" indent="0" shrinkToFit="false"/>
      <protection locked="true" hidden="false"/>
    </xf>
    <xf numFmtId="164" fontId="14" fillId="3" borderId="87" xfId="22" applyFont="true" applyBorder="true" applyAlignment="true" applyProtection="true">
      <alignment horizontal="center" vertical="center" textRotation="0" wrapText="false" indent="0" shrinkToFit="false"/>
      <protection locked="true" hidden="false"/>
    </xf>
    <xf numFmtId="164" fontId="10" fillId="2" borderId="72" xfId="22" applyFont="true" applyBorder="true" applyAlignment="false" applyProtection="true">
      <alignment horizontal="general" vertical="center" textRotation="0" wrapText="false" indent="0" shrinkToFit="false"/>
      <protection locked="true" hidden="false"/>
    </xf>
    <xf numFmtId="164" fontId="16" fillId="2" borderId="72" xfId="22" applyFont="true" applyBorder="true" applyAlignment="true" applyProtection="true">
      <alignment horizontal="general" vertical="top" textRotation="0" wrapText="false" indent="0" shrinkToFit="false"/>
      <protection locked="true" hidden="false"/>
    </xf>
    <xf numFmtId="164" fontId="16" fillId="3" borderId="72" xfId="22" applyFont="true" applyBorder="true" applyAlignment="true" applyProtection="true">
      <alignment horizontal="left" vertical="center" textRotation="0" wrapText="false" indent="0" shrinkToFit="true"/>
      <protection locked="false" hidden="false"/>
    </xf>
    <xf numFmtId="164" fontId="16" fillId="2" borderId="88" xfId="22" applyFont="true" applyBorder="true" applyAlignment="false" applyProtection="true">
      <alignment horizontal="general" vertical="center" textRotation="0" wrapText="false" indent="0" shrinkToFit="false"/>
      <protection locked="true" hidden="false"/>
    </xf>
    <xf numFmtId="164" fontId="24" fillId="2" borderId="0" xfId="22" applyFont="true" applyBorder="false" applyAlignment="true" applyProtection="true">
      <alignment horizontal="left" vertical="top" textRotation="0" wrapText="true" indent="0" shrinkToFit="false"/>
      <protection locked="true" hidden="false"/>
    </xf>
    <xf numFmtId="164" fontId="24" fillId="2" borderId="0" xfId="22" applyFont="true" applyBorder="false" applyAlignment="true" applyProtection="true">
      <alignment horizontal="left" vertical="top" textRotation="0" wrapText="false" indent="0" shrinkToFit="false"/>
      <protection locked="true" hidden="false"/>
    </xf>
    <xf numFmtId="169" fontId="59" fillId="4" borderId="23" xfId="22" applyFont="true" applyBorder="true" applyAlignment="true" applyProtection="true">
      <alignment horizontal="center" vertical="center" textRotation="0" wrapText="false" indent="0" shrinkToFit="true"/>
      <protection locked="true" hidden="false"/>
    </xf>
    <xf numFmtId="164" fontId="14" fillId="2" borderId="1" xfId="22" applyFont="true" applyBorder="true" applyAlignment="true" applyProtection="true">
      <alignment horizontal="left" vertical="center" textRotation="0" wrapText="false" indent="0" shrinkToFit="false"/>
      <protection locked="true" hidden="false"/>
    </xf>
    <xf numFmtId="164" fontId="10" fillId="2" borderId="0" xfId="22" applyFont="true" applyBorder="false" applyAlignment="true" applyProtection="true">
      <alignment horizontal="center" vertical="center" textRotation="0" wrapText="true" indent="0" shrinkToFit="false"/>
      <protection locked="true" hidden="false"/>
    </xf>
    <xf numFmtId="169" fontId="20" fillId="5" borderId="20" xfId="22" applyFont="true" applyBorder="true" applyAlignment="true" applyProtection="true">
      <alignment horizontal="general" vertical="center" textRotation="0" wrapText="true" indent="0" shrinkToFit="false"/>
      <protection locked="true" hidden="false"/>
    </xf>
    <xf numFmtId="164" fontId="14" fillId="2" borderId="1" xfId="22" applyFont="true" applyBorder="true" applyAlignment="true" applyProtection="true">
      <alignment horizontal="left" vertical="center" textRotation="0" wrapText="true" indent="0" shrinkToFit="false"/>
      <protection locked="true" hidden="false"/>
    </xf>
    <xf numFmtId="169" fontId="19" fillId="5" borderId="20" xfId="22" applyFont="true" applyBorder="true" applyAlignment="true" applyProtection="true">
      <alignment horizontal="general" vertical="center" textRotation="0" wrapText="true" indent="0" shrinkToFit="false"/>
      <protection locked="true" hidden="false"/>
    </xf>
    <xf numFmtId="167" fontId="12" fillId="0" borderId="0" xfId="22" applyFont="true" applyBorder="true" applyAlignment="true" applyProtection="true">
      <alignment horizontal="left" vertical="center" textRotation="0" wrapText="false" indent="0" shrinkToFit="false"/>
      <protection locked="true" hidden="false"/>
    </xf>
    <xf numFmtId="164" fontId="8" fillId="2" borderId="0" xfId="22" applyFont="true" applyBorder="false" applyAlignment="false" applyProtection="true">
      <alignment horizontal="general" vertical="center" textRotation="0" wrapText="false" indent="0" shrinkToFit="false"/>
      <protection locked="true" hidden="false"/>
    </xf>
    <xf numFmtId="169" fontId="60" fillId="4" borderId="20" xfId="22" applyFont="true" applyBorder="true" applyAlignment="true" applyProtection="true">
      <alignment horizontal="center" vertical="center" textRotation="0" wrapText="true" indent="0" shrinkToFit="false"/>
      <protection locked="true" hidden="false"/>
    </xf>
    <xf numFmtId="164" fontId="16" fillId="2" borderId="0" xfId="22" applyFont="true" applyBorder="true" applyAlignment="true" applyProtection="true">
      <alignment horizontal="left" vertical="top" textRotation="0" wrapText="true" indent="0" shrinkToFit="false"/>
      <protection locked="true" hidden="false"/>
    </xf>
    <xf numFmtId="167" fontId="16" fillId="2" borderId="30" xfId="22" applyFont="true" applyBorder="true" applyAlignment="true" applyProtection="true">
      <alignment horizontal="left" vertical="center" textRotation="0" wrapText="true" indent="0" shrinkToFit="false"/>
      <protection locked="true" hidden="false"/>
    </xf>
    <xf numFmtId="167" fontId="16" fillId="4" borderId="1" xfId="22" applyFont="true" applyBorder="true" applyAlignment="true" applyProtection="true">
      <alignment horizontal="center" vertical="center" textRotation="0" wrapText="true" indent="0" shrinkToFit="false"/>
      <protection locked="true" hidden="false"/>
    </xf>
    <xf numFmtId="167" fontId="16" fillId="4" borderId="24" xfId="22" applyFont="true" applyBorder="true" applyAlignment="true" applyProtection="true">
      <alignment horizontal="center" vertical="center" textRotation="0" wrapText="true" indent="0" shrinkToFit="false"/>
      <protection locked="true" hidden="false"/>
    </xf>
    <xf numFmtId="169" fontId="19" fillId="5" borderId="89" xfId="22" applyFont="true" applyBorder="true" applyAlignment="true" applyProtection="true">
      <alignment horizontal="center" vertical="center" textRotation="0" wrapText="false" indent="0" shrinkToFit="false"/>
      <protection locked="true" hidden="false"/>
    </xf>
    <xf numFmtId="164" fontId="27" fillId="0" borderId="23" xfId="22" applyFont="true" applyBorder="true" applyAlignment="true" applyProtection="true">
      <alignment horizontal="center" vertical="center" textRotation="0" wrapText="false" indent="0" shrinkToFit="true"/>
      <protection locked="true" hidden="false"/>
    </xf>
    <xf numFmtId="164" fontId="16" fillId="0" borderId="38" xfId="22" applyFont="true" applyBorder="true" applyAlignment="true" applyProtection="true">
      <alignment horizontal="left" vertical="center" textRotation="0" wrapText="true" indent="0" shrinkToFit="false"/>
      <protection locked="true" hidden="false"/>
    </xf>
    <xf numFmtId="164" fontId="10" fillId="3" borderId="90" xfId="22" applyFont="true" applyBorder="true" applyAlignment="true" applyProtection="true">
      <alignment horizontal="center" vertical="center" textRotation="0" wrapText="true" indent="0" shrinkToFit="false"/>
      <protection locked="true" hidden="false"/>
    </xf>
    <xf numFmtId="164" fontId="10" fillId="2" borderId="91" xfId="22" applyFont="true" applyBorder="true" applyAlignment="true" applyProtection="true">
      <alignment horizontal="left" vertical="center" textRotation="0" wrapText="true" indent="0" shrinkToFit="false"/>
      <protection locked="true" hidden="false"/>
    </xf>
    <xf numFmtId="164" fontId="10" fillId="3" borderId="92" xfId="22" applyFont="true" applyBorder="true" applyAlignment="true" applyProtection="true">
      <alignment horizontal="center" vertical="center" textRotation="0" wrapText="true" indent="0" shrinkToFit="false"/>
      <protection locked="true" hidden="false"/>
    </xf>
    <xf numFmtId="164" fontId="10" fillId="2" borderId="56" xfId="22" applyFont="true" applyBorder="true" applyAlignment="true" applyProtection="true">
      <alignment horizontal="general" vertical="center" textRotation="0" wrapText="true" indent="0" shrinkToFit="false"/>
      <protection locked="true" hidden="false"/>
    </xf>
    <xf numFmtId="164" fontId="10" fillId="2" borderId="69" xfId="22" applyFont="true" applyBorder="true" applyAlignment="true" applyProtection="true">
      <alignment horizontal="general" vertical="center" textRotation="0" wrapText="true" indent="0" shrinkToFit="false"/>
      <protection locked="true" hidden="false"/>
    </xf>
    <xf numFmtId="164" fontId="10" fillId="3" borderId="93" xfId="22" applyFont="true" applyBorder="true" applyAlignment="true" applyProtection="true">
      <alignment horizontal="center" vertical="center" textRotation="0" wrapText="true" indent="0" shrinkToFit="false"/>
      <protection locked="true" hidden="false"/>
    </xf>
    <xf numFmtId="164" fontId="10" fillId="2" borderId="71" xfId="22" applyFont="true" applyBorder="true" applyAlignment="true" applyProtection="true">
      <alignment horizontal="general" vertical="center" textRotation="0" wrapText="true" indent="0" shrinkToFit="false"/>
      <protection locked="true" hidden="false"/>
    </xf>
    <xf numFmtId="164" fontId="10" fillId="2" borderId="94" xfId="22" applyFont="true" applyBorder="true" applyAlignment="true" applyProtection="true">
      <alignment horizontal="general" vertical="center" textRotation="0" wrapText="true" indent="0" shrinkToFit="false"/>
      <protection locked="true" hidden="false"/>
    </xf>
    <xf numFmtId="164" fontId="10" fillId="3" borderId="95" xfId="22" applyFont="true" applyBorder="true" applyAlignment="true" applyProtection="true">
      <alignment horizontal="center" vertical="center" textRotation="0" wrapText="true" indent="0" shrinkToFit="false"/>
      <protection locked="true" hidden="false"/>
    </xf>
    <xf numFmtId="164" fontId="10" fillId="2" borderId="8" xfId="22" applyFont="true" applyBorder="true" applyAlignment="true" applyProtection="true">
      <alignment horizontal="general" vertical="center" textRotation="0" wrapText="true" indent="0" shrinkToFit="false"/>
      <protection locked="true" hidden="false"/>
    </xf>
    <xf numFmtId="164" fontId="10" fillId="2" borderId="96" xfId="22" applyFont="true" applyBorder="true" applyAlignment="true" applyProtection="true">
      <alignment horizontal="general" vertical="center" textRotation="0" wrapText="true" indent="0" shrinkToFit="false"/>
      <protection locked="true" hidden="false"/>
    </xf>
    <xf numFmtId="164" fontId="10" fillId="2" borderId="97" xfId="22" applyFont="true" applyBorder="true" applyAlignment="true" applyProtection="true">
      <alignment horizontal="general" vertical="center" textRotation="0" wrapText="true" indent="0" shrinkToFit="false"/>
      <protection locked="true" hidden="false"/>
    </xf>
    <xf numFmtId="164" fontId="10" fillId="3" borderId="98" xfId="22" applyFont="true" applyBorder="true" applyAlignment="true" applyProtection="true">
      <alignment horizontal="center" vertical="center" textRotation="0" wrapText="true" indent="0" shrinkToFit="false"/>
      <protection locked="true" hidden="false"/>
    </xf>
    <xf numFmtId="164" fontId="10" fillId="2" borderId="94" xfId="22" applyFont="true" applyBorder="true" applyAlignment="true" applyProtection="true">
      <alignment horizontal="left" vertical="center" textRotation="0" wrapText="true" indent="0" shrinkToFit="false"/>
      <protection locked="true" hidden="false"/>
    </xf>
    <xf numFmtId="164" fontId="10" fillId="3" borderId="99" xfId="22" applyFont="true" applyBorder="true" applyAlignment="true" applyProtection="true">
      <alignment horizontal="center" vertical="center" textRotation="0" wrapText="true" indent="0" shrinkToFit="false"/>
      <protection locked="true" hidden="false"/>
    </xf>
    <xf numFmtId="164" fontId="10" fillId="2" borderId="71" xfId="22" applyFont="true" applyBorder="true" applyAlignment="true" applyProtection="true">
      <alignment horizontal="left" vertical="center" textRotation="0" wrapText="true" indent="0" shrinkToFit="false"/>
      <protection locked="true" hidden="false"/>
    </xf>
    <xf numFmtId="164" fontId="10" fillId="2" borderId="100" xfId="22" applyFont="true" applyBorder="true" applyAlignment="true" applyProtection="true">
      <alignment horizontal="general" vertical="center" textRotation="0" wrapText="true" indent="0" shrinkToFit="false"/>
      <protection locked="true" hidden="false"/>
    </xf>
    <xf numFmtId="164" fontId="10" fillId="2" borderId="7" xfId="22" applyFont="true" applyBorder="true" applyAlignment="true" applyProtection="true">
      <alignment horizontal="left" vertical="center" textRotation="0" wrapText="true" indent="0" shrinkToFit="false"/>
      <protection locked="true" hidden="false"/>
    </xf>
    <xf numFmtId="164" fontId="10" fillId="2" borderId="56" xfId="22" applyFont="true" applyBorder="true" applyAlignment="true" applyProtection="true">
      <alignment horizontal="left" vertical="center" textRotation="0" wrapText="true" indent="0" shrinkToFit="false"/>
      <protection locked="true" hidden="false"/>
    </xf>
    <xf numFmtId="164" fontId="10" fillId="2" borderId="34" xfId="22" applyFont="true" applyBorder="true" applyAlignment="true" applyProtection="true">
      <alignment horizontal="general" vertical="center" textRotation="0" wrapText="true" indent="0" shrinkToFit="false"/>
      <protection locked="true" hidden="false"/>
    </xf>
    <xf numFmtId="164" fontId="10" fillId="2" borderId="100" xfId="22" applyFont="true" applyBorder="true" applyAlignment="true" applyProtection="true">
      <alignment horizontal="left" vertical="center" textRotation="0" wrapText="true" indent="0" shrinkToFit="false"/>
      <protection locked="true" hidden="false"/>
    </xf>
    <xf numFmtId="164" fontId="10" fillId="2" borderId="8" xfId="22" applyFont="true" applyBorder="true" applyAlignment="true" applyProtection="true">
      <alignment horizontal="left" vertical="center" textRotation="0" wrapText="true" indent="0" shrinkToFit="false"/>
      <protection locked="true" hidden="false"/>
    </xf>
    <xf numFmtId="164" fontId="10" fillId="2" borderId="96" xfId="22" applyFont="true" applyBorder="true" applyAlignment="true" applyProtection="true">
      <alignment horizontal="left" vertical="center" textRotation="0" wrapText="true" indent="0" shrinkToFit="false"/>
      <protection locked="true" hidden="false"/>
    </xf>
    <xf numFmtId="164" fontId="13" fillId="2" borderId="0" xfId="22" applyFont="true" applyBorder="false" applyAlignment="true" applyProtection="true">
      <alignment horizontal="general" vertical="top" textRotation="0" wrapText="false" indent="0" shrinkToFit="false"/>
      <protection locked="true" hidden="false"/>
    </xf>
    <xf numFmtId="164" fontId="10" fillId="3" borderId="101" xfId="22" applyFont="true" applyBorder="true" applyAlignment="true" applyProtection="true">
      <alignment horizontal="center" vertical="center" textRotation="0" wrapText="true" indent="0" shrinkToFit="false"/>
      <protection locked="true" hidden="false"/>
    </xf>
    <xf numFmtId="164" fontId="10" fillId="2" borderId="102" xfId="22" applyFont="true" applyBorder="true" applyAlignment="true" applyProtection="true">
      <alignment horizontal="left" vertical="center" textRotation="0" wrapText="true" indent="0" shrinkToFit="false"/>
      <protection locked="true" hidden="false"/>
    </xf>
    <xf numFmtId="164" fontId="10" fillId="2" borderId="88" xfId="22" applyFont="true" applyBorder="true" applyAlignment="true" applyProtection="true">
      <alignment horizontal="general" vertical="center" textRotation="0" wrapText="true" indent="0" shrinkToFit="false"/>
      <protection locked="true" hidden="false"/>
    </xf>
    <xf numFmtId="167" fontId="16" fillId="2" borderId="0" xfId="22" applyFont="true" applyBorder="false" applyAlignment="true" applyProtection="true">
      <alignment horizontal="left" vertical="center" textRotation="0" wrapText="true" indent="0" shrinkToFit="false"/>
      <protection locked="true" hidden="false"/>
    </xf>
    <xf numFmtId="164" fontId="13" fillId="0" borderId="0" xfId="22" applyFont="true" applyBorder="false" applyAlignment="true" applyProtection="true">
      <alignment horizontal="general" vertical="top" textRotation="0" wrapText="false" indent="0" shrinkToFit="false"/>
      <protection locked="true" hidden="false"/>
    </xf>
    <xf numFmtId="164" fontId="47" fillId="2" borderId="0" xfId="22" applyFont="true" applyBorder="false" applyAlignment="true" applyProtection="true">
      <alignment horizontal="general" vertical="top" textRotation="0" wrapText="false" indent="0" shrinkToFit="false"/>
      <protection locked="true" hidden="false"/>
    </xf>
    <xf numFmtId="164" fontId="45" fillId="2" borderId="0" xfId="22" applyFont="true" applyBorder="true" applyAlignment="true" applyProtection="true">
      <alignment horizontal="left" vertical="center" textRotation="0" wrapText="false" indent="0" shrinkToFit="false"/>
      <protection locked="true" hidden="false"/>
    </xf>
    <xf numFmtId="164" fontId="47" fillId="0" borderId="0" xfId="22" applyFont="true" applyBorder="false" applyAlignment="true" applyProtection="true">
      <alignment horizontal="general" vertical="top" textRotation="0" wrapText="false" indent="0" shrinkToFit="false"/>
      <protection locked="true" hidden="false"/>
    </xf>
    <xf numFmtId="164" fontId="48" fillId="0" borderId="0" xfId="22" applyFont="true" applyBorder="false" applyAlignment="false" applyProtection="true">
      <alignment horizontal="general" vertical="center" textRotation="0" wrapText="false" indent="0" shrinkToFit="false"/>
      <protection locked="true" hidden="false"/>
    </xf>
    <xf numFmtId="167" fontId="16" fillId="2" borderId="0" xfId="22" applyFont="true" applyBorder="false" applyAlignment="true" applyProtection="true">
      <alignment horizontal="center" vertical="center" textRotation="0" wrapText="false" indent="0" shrinkToFit="false"/>
      <protection locked="true" hidden="false"/>
    </xf>
    <xf numFmtId="164" fontId="16" fillId="2" borderId="38" xfId="22" applyFont="true" applyBorder="true" applyAlignment="true" applyProtection="true">
      <alignment horizontal="center" vertical="center" textRotation="0" wrapText="true" indent="0" shrinkToFit="false"/>
      <protection locked="true" hidden="false"/>
    </xf>
    <xf numFmtId="164" fontId="16" fillId="2" borderId="91" xfId="22" applyFont="true" applyBorder="true" applyAlignment="true" applyProtection="true">
      <alignment horizontal="left" vertical="center" textRotation="0" wrapText="true" indent="0" shrinkToFit="false"/>
      <protection locked="true" hidden="false"/>
    </xf>
    <xf numFmtId="164" fontId="16" fillId="2" borderId="88" xfId="22" applyFont="true" applyBorder="true" applyAlignment="true" applyProtection="true">
      <alignment horizontal="left" vertical="center" textRotation="0" wrapText="true" indent="0" shrinkToFit="false"/>
      <protection locked="true" hidden="false"/>
    </xf>
    <xf numFmtId="167" fontId="0" fillId="2" borderId="0" xfId="22" applyFont="true" applyBorder="false" applyAlignment="false" applyProtection="true">
      <alignment horizontal="general" vertical="center" textRotation="0" wrapText="false" indent="0" shrinkToFit="false"/>
      <protection locked="true" hidden="false"/>
    </xf>
    <xf numFmtId="164" fontId="61" fillId="2" borderId="0" xfId="22" applyFont="true" applyBorder="false" applyAlignment="true" applyProtection="true">
      <alignment horizontal="general" vertical="center" textRotation="0" wrapText="true" indent="0" shrinkToFit="false"/>
      <protection locked="true" hidden="false"/>
    </xf>
    <xf numFmtId="164" fontId="16" fillId="4" borderId="40" xfId="22" applyFont="true" applyBorder="true" applyAlignment="true" applyProtection="true">
      <alignment horizontal="center" vertical="center" textRotation="0" wrapText="false" indent="0" shrinkToFit="false"/>
      <protection locked="true" hidden="false"/>
    </xf>
    <xf numFmtId="164" fontId="16" fillId="4" borderId="24" xfId="22" applyFont="true" applyBorder="true" applyAlignment="true" applyProtection="true">
      <alignment horizontal="center" vertical="center" textRotation="0" wrapText="true" indent="0" shrinkToFit="false"/>
      <protection locked="true" hidden="false"/>
    </xf>
    <xf numFmtId="164" fontId="16" fillId="2" borderId="103" xfId="22" applyFont="true" applyBorder="true" applyAlignment="true" applyProtection="true">
      <alignment horizontal="left" vertical="center" textRotation="0" wrapText="true" indent="0" shrinkToFit="false"/>
      <protection locked="true" hidden="false"/>
    </xf>
    <xf numFmtId="164" fontId="16" fillId="0" borderId="104" xfId="22" applyFont="true" applyBorder="true" applyAlignment="true" applyProtection="true">
      <alignment horizontal="center" vertical="center" textRotation="0" wrapText="true" indent="0" shrinkToFit="false"/>
      <protection locked="true" hidden="false"/>
    </xf>
    <xf numFmtId="169" fontId="55" fillId="0" borderId="105" xfId="22" applyFont="true" applyBorder="true" applyAlignment="true" applyProtection="true">
      <alignment horizontal="center" vertical="center" textRotation="0" wrapText="false" indent="0" shrinkToFit="false"/>
      <protection locked="false" hidden="false"/>
    </xf>
    <xf numFmtId="164" fontId="17" fillId="2" borderId="46" xfId="22" applyFont="true" applyBorder="true" applyAlignment="true" applyProtection="true">
      <alignment horizontal="left" vertical="center" textRotation="0" wrapText="true" indent="0" shrinkToFit="false"/>
      <protection locked="true" hidden="false"/>
    </xf>
    <xf numFmtId="164" fontId="16" fillId="0" borderId="106" xfId="22" applyFont="true" applyBorder="true" applyAlignment="true" applyProtection="true">
      <alignment horizontal="center" vertical="center" textRotation="0" wrapText="true" indent="0" shrinkToFit="false"/>
      <protection locked="true" hidden="false"/>
    </xf>
    <xf numFmtId="164" fontId="16" fillId="2" borderId="46" xfId="22" applyFont="true" applyBorder="true" applyAlignment="true" applyProtection="true">
      <alignment horizontal="left" vertical="center" textRotation="0" wrapText="true" indent="0" shrinkToFit="false"/>
      <protection locked="true" hidden="false"/>
    </xf>
    <xf numFmtId="164" fontId="16" fillId="0" borderId="106" xfId="22" applyFont="true" applyBorder="true" applyAlignment="true" applyProtection="true">
      <alignment horizontal="center" vertical="center" textRotation="0" wrapText="false" indent="0" shrinkToFit="false"/>
      <protection locked="true" hidden="false"/>
    </xf>
    <xf numFmtId="164" fontId="54" fillId="0" borderId="0" xfId="22" applyFont="true" applyBorder="false" applyAlignment="false" applyProtection="true">
      <alignment horizontal="general" vertical="center" textRotation="0" wrapText="false" indent="0" shrinkToFit="false"/>
      <protection locked="true" hidden="false"/>
    </xf>
    <xf numFmtId="164" fontId="16" fillId="2" borderId="107" xfId="22" applyFont="true" applyBorder="true" applyAlignment="true" applyProtection="true">
      <alignment horizontal="left" vertical="center" textRotation="0" wrapText="false" indent="0" shrinkToFit="false"/>
      <protection locked="true" hidden="false"/>
    </xf>
    <xf numFmtId="164" fontId="16" fillId="0" borderId="108" xfId="22" applyFont="true" applyBorder="true" applyAlignment="true" applyProtection="true">
      <alignment horizontal="center" vertical="center" textRotation="0" wrapText="false" indent="0" shrinkToFit="false"/>
      <protection locked="true" hidden="false"/>
    </xf>
    <xf numFmtId="164" fontId="17" fillId="2" borderId="0" xfId="22" applyFont="true" applyBorder="false" applyAlignment="true" applyProtection="true">
      <alignment horizontal="center" vertical="top" textRotation="0" wrapText="false" indent="0" shrinkToFit="false"/>
      <protection locked="true" hidden="false"/>
    </xf>
    <xf numFmtId="164" fontId="16" fillId="2" borderId="0" xfId="22" applyFont="true" applyBorder="false" applyAlignment="true" applyProtection="true">
      <alignment horizontal="left" vertical="top" textRotation="0" wrapText="false" indent="0" shrinkToFit="false"/>
      <protection locked="true" hidden="false"/>
    </xf>
    <xf numFmtId="164" fontId="17" fillId="2" borderId="0" xfId="22" applyFont="true" applyBorder="false" applyAlignment="false" applyProtection="true">
      <alignment horizontal="general" vertical="center" textRotation="0" wrapText="false" indent="0" shrinkToFit="false"/>
      <protection locked="true" hidden="false"/>
    </xf>
    <xf numFmtId="164" fontId="16" fillId="0" borderId="0" xfId="22" applyFont="true" applyBorder="true" applyAlignment="true" applyProtection="true">
      <alignment horizontal="left" vertical="top" textRotation="0" wrapText="true" indent="0" shrinkToFit="false"/>
      <protection locked="true" hidden="false"/>
    </xf>
    <xf numFmtId="164" fontId="10" fillId="2" borderId="0" xfId="22" applyFont="true" applyBorder="false" applyAlignment="true" applyProtection="true">
      <alignment horizontal="right" vertical="top" textRotation="0" wrapText="true" indent="0" shrinkToFit="false"/>
      <protection locked="true" hidden="false"/>
    </xf>
    <xf numFmtId="164" fontId="61" fillId="2" borderId="83" xfId="22" applyFont="true" applyBorder="true" applyAlignment="true" applyProtection="true">
      <alignment horizontal="general" vertical="center" textRotation="0" wrapText="true" indent="0" shrinkToFit="false"/>
      <protection locked="true" hidden="false"/>
    </xf>
    <xf numFmtId="164" fontId="61" fillId="2" borderId="84" xfId="22" applyFont="true" applyBorder="true" applyAlignment="true" applyProtection="true">
      <alignment horizontal="general" vertical="center" textRotation="0" wrapText="true" indent="0" shrinkToFit="false"/>
      <protection locked="true" hidden="false"/>
    </xf>
    <xf numFmtId="164" fontId="61" fillId="2" borderId="85" xfId="22" applyFont="true" applyBorder="true" applyAlignment="true" applyProtection="true">
      <alignment horizontal="general" vertical="center" textRotation="0" wrapText="true" indent="0" shrinkToFit="false"/>
      <protection locked="true" hidden="false"/>
    </xf>
    <xf numFmtId="164" fontId="61" fillId="2" borderId="35" xfId="22" applyFont="true" applyBorder="true" applyAlignment="true" applyProtection="true">
      <alignment horizontal="general" vertical="center" textRotation="0" wrapText="true" indent="0" shrinkToFit="false"/>
      <protection locked="true" hidden="false"/>
    </xf>
    <xf numFmtId="164" fontId="61" fillId="2" borderId="0" xfId="22" applyFont="true" applyBorder="true" applyAlignment="true" applyProtection="true">
      <alignment horizontal="left" vertical="center" textRotation="0" wrapText="true" indent="0" shrinkToFit="false"/>
      <protection locked="true" hidden="false"/>
    </xf>
    <xf numFmtId="164" fontId="61" fillId="2" borderId="34" xfId="22" applyFont="true" applyBorder="true" applyAlignment="true" applyProtection="true">
      <alignment horizontal="general" vertical="center" textRotation="0" wrapText="true" indent="0" shrinkToFit="false"/>
      <protection locked="true" hidden="false"/>
    </xf>
    <xf numFmtId="164" fontId="61" fillId="2" borderId="35" xfId="22" applyFont="true" applyBorder="true" applyAlignment="false" applyProtection="true">
      <alignment horizontal="general" vertical="center" textRotation="0" wrapText="false" indent="0" shrinkToFit="false"/>
      <protection locked="true" hidden="false"/>
    </xf>
    <xf numFmtId="164" fontId="61" fillId="2" borderId="0" xfId="22" applyFont="true" applyBorder="false" applyAlignment="false" applyProtection="true">
      <alignment horizontal="general" vertical="center" textRotation="0" wrapText="false" indent="0" shrinkToFit="false"/>
      <protection locked="true" hidden="false"/>
    </xf>
    <xf numFmtId="164" fontId="61" fillId="3" borderId="0" xfId="22" applyFont="true" applyBorder="true" applyAlignment="true" applyProtection="true">
      <alignment horizontal="center" vertical="center" textRotation="0" wrapText="false" indent="0" shrinkToFit="false"/>
      <protection locked="false" hidden="false"/>
    </xf>
    <xf numFmtId="164" fontId="61" fillId="2" borderId="0" xfId="22" applyFont="true" applyBorder="true" applyAlignment="true" applyProtection="true">
      <alignment horizontal="center" vertical="center" textRotation="0" wrapText="false" indent="0" shrinkToFit="false"/>
      <protection locked="true" hidden="false"/>
    </xf>
    <xf numFmtId="169" fontId="62" fillId="2" borderId="0" xfId="22" applyFont="true" applyBorder="true" applyAlignment="true" applyProtection="true">
      <alignment horizontal="left" vertical="center" textRotation="0" wrapText="false" indent="0" shrinkToFit="true"/>
      <protection locked="true" hidden="false"/>
    </xf>
    <xf numFmtId="164" fontId="61" fillId="2" borderId="0" xfId="22" applyFont="true" applyBorder="false" applyAlignment="true" applyProtection="true">
      <alignment horizontal="general" vertical="center" textRotation="0" wrapText="false" indent="0" shrinkToFit="true"/>
      <protection locked="true" hidden="false"/>
    </xf>
    <xf numFmtId="164" fontId="61" fillId="2" borderId="34" xfId="22" applyFont="true" applyBorder="true" applyAlignment="true" applyProtection="true">
      <alignment horizontal="general" vertical="center" textRotation="0" wrapText="false" indent="0" shrinkToFit="true"/>
      <protection locked="true" hidden="false"/>
    </xf>
    <xf numFmtId="164" fontId="63" fillId="2" borderId="0" xfId="22" applyFont="true" applyBorder="false" applyAlignment="false" applyProtection="true">
      <alignment horizontal="general" vertical="center" textRotation="0" wrapText="false" indent="0" shrinkToFit="false"/>
      <protection locked="true" hidden="false"/>
    </xf>
    <xf numFmtId="164" fontId="63" fillId="0" borderId="0" xfId="22" applyFont="true" applyBorder="false" applyAlignment="false" applyProtection="true">
      <alignment horizontal="general" vertical="center" textRotation="0" wrapText="false" indent="0" shrinkToFit="false"/>
      <protection locked="true" hidden="false"/>
    </xf>
    <xf numFmtId="164" fontId="64" fillId="2" borderId="0" xfId="22" applyFont="true" applyBorder="false" applyAlignment="false" applyProtection="true">
      <alignment horizontal="general" vertical="center" textRotation="0" wrapText="false" indent="0" shrinkToFit="false"/>
      <protection locked="true" hidden="false"/>
    </xf>
    <xf numFmtId="164" fontId="61" fillId="2" borderId="0" xfId="22" applyFont="true" applyBorder="true" applyAlignment="true" applyProtection="true">
      <alignment horizontal="center" vertical="center" textRotation="0" wrapText="true" indent="0" shrinkToFit="false"/>
      <protection locked="true" hidden="false"/>
    </xf>
    <xf numFmtId="164" fontId="36" fillId="2" borderId="0" xfId="22" applyFont="true" applyBorder="true" applyAlignment="true" applyProtection="true">
      <alignment horizontal="center" vertical="center" textRotation="0" wrapText="false" indent="0" shrinkToFit="false"/>
      <protection locked="true" hidden="false"/>
    </xf>
    <xf numFmtId="164" fontId="61" fillId="3" borderId="0" xfId="22" applyFont="true" applyBorder="true" applyAlignment="true" applyProtection="true">
      <alignment horizontal="general" vertical="center" textRotation="0" wrapText="false" indent="0" shrinkToFit="true"/>
      <protection locked="false" hidden="false"/>
    </xf>
    <xf numFmtId="164" fontId="36" fillId="2" borderId="0" xfId="22" applyFont="true" applyBorder="true" applyAlignment="true" applyProtection="true">
      <alignment horizontal="center" vertical="center" textRotation="0" wrapText="false" indent="0" shrinkToFit="true"/>
      <protection locked="true" hidden="false"/>
    </xf>
    <xf numFmtId="164" fontId="64" fillId="2" borderId="34" xfId="22" applyFont="true" applyBorder="true" applyAlignment="false" applyProtection="true">
      <alignment horizontal="general" vertical="center" textRotation="0" wrapText="false" indent="0" shrinkToFit="false"/>
      <protection locked="true" hidden="false"/>
    </xf>
    <xf numFmtId="164" fontId="65" fillId="2" borderId="67" xfId="22" applyFont="true" applyBorder="true" applyAlignment="false" applyProtection="true">
      <alignment horizontal="general" vertical="center" textRotation="0" wrapText="false" indent="0" shrinkToFit="false"/>
      <protection locked="true" hidden="false"/>
    </xf>
    <xf numFmtId="164" fontId="63" fillId="2" borderId="72" xfId="22" applyFont="true" applyBorder="true" applyAlignment="false" applyProtection="true">
      <alignment horizontal="general" vertical="center" textRotation="0" wrapText="false" indent="0" shrinkToFit="false"/>
      <protection locked="true" hidden="false"/>
    </xf>
    <xf numFmtId="164" fontId="65" fillId="2" borderId="72" xfId="22" applyFont="true" applyBorder="true" applyAlignment="false" applyProtection="true">
      <alignment horizontal="general" vertical="center" textRotation="0" wrapText="false" indent="0" shrinkToFit="false"/>
      <protection locked="true" hidden="false"/>
    </xf>
    <xf numFmtId="164" fontId="65" fillId="2" borderId="72" xfId="22" applyFont="true" applyBorder="true" applyAlignment="true" applyProtection="true">
      <alignment horizontal="center" vertical="center" textRotation="0" wrapText="false" indent="0" shrinkToFit="false"/>
      <protection locked="true" hidden="false"/>
    </xf>
    <xf numFmtId="164" fontId="66" fillId="2" borderId="72" xfId="22" applyFont="true" applyBorder="true" applyAlignment="true" applyProtection="true">
      <alignment horizontal="general" vertical="center" textRotation="0" wrapText="false" indent="0" shrinkToFit="true"/>
      <protection locked="true" hidden="false"/>
    </xf>
    <xf numFmtId="164" fontId="63" fillId="2" borderId="72" xfId="22" applyFont="true" applyBorder="true" applyAlignment="true" applyProtection="true">
      <alignment horizontal="center" vertical="center" textRotation="0" wrapText="false" indent="0" shrinkToFit="false"/>
      <protection locked="true" hidden="false"/>
    </xf>
    <xf numFmtId="164" fontId="63" fillId="2" borderId="88" xfId="22" applyFont="true" applyBorder="true" applyAlignment="false" applyProtection="true">
      <alignment horizontal="general" vertical="center" textRotation="0" wrapText="false" indent="0" shrinkToFit="false"/>
      <protection locked="true" hidden="false"/>
    </xf>
    <xf numFmtId="164" fontId="65" fillId="2" borderId="0" xfId="22" applyFont="true" applyBorder="false" applyAlignment="false" applyProtection="true">
      <alignment horizontal="general" vertical="center" textRotation="0" wrapText="false" indent="0" shrinkToFit="false"/>
      <protection locked="true" hidden="false"/>
    </xf>
    <xf numFmtId="164" fontId="65" fillId="2" borderId="0" xfId="22" applyFont="true" applyBorder="false" applyAlignment="true" applyProtection="true">
      <alignment horizontal="center" vertical="center" textRotation="0" wrapText="false" indent="0" shrinkToFit="false"/>
      <protection locked="true" hidden="false"/>
    </xf>
    <xf numFmtId="164" fontId="66" fillId="2" borderId="0" xfId="22" applyFont="true" applyBorder="false" applyAlignment="true" applyProtection="true">
      <alignment horizontal="general" vertical="center" textRotation="0" wrapText="false" indent="0" shrinkToFit="true"/>
      <protection locked="true" hidden="false"/>
    </xf>
    <xf numFmtId="164" fontId="63" fillId="2" borderId="0" xfId="22" applyFont="true" applyBorder="false" applyAlignment="true" applyProtection="true">
      <alignment horizontal="center" vertical="center" textRotation="0" wrapText="false" indent="0" shrinkToFit="false"/>
      <protection locked="true" hidden="false"/>
    </xf>
    <xf numFmtId="164" fontId="67" fillId="2" borderId="0" xfId="22" applyFont="true" applyBorder="false" applyAlignment="false" applyProtection="true">
      <alignment horizontal="general" vertical="center" textRotation="0" wrapText="false" indent="0" shrinkToFit="false"/>
      <protection locked="true" hidden="false"/>
    </xf>
    <xf numFmtId="164" fontId="24" fillId="2" borderId="0" xfId="22" applyFont="true" applyBorder="false" applyAlignment="true" applyProtection="true">
      <alignment horizontal="right" vertical="center" textRotation="0" wrapText="false" indent="0" shrinkToFit="false"/>
      <protection locked="true" hidden="false"/>
    </xf>
    <xf numFmtId="164" fontId="16" fillId="2" borderId="0" xfId="22" applyFont="true" applyBorder="false" applyAlignment="true" applyProtection="true">
      <alignment horizontal="center" vertical="bottom" textRotation="0" wrapText="false" indent="0" shrinkToFit="false"/>
      <protection locked="true" hidden="false"/>
    </xf>
    <xf numFmtId="164" fontId="17" fillId="2" borderId="0" xfId="22" applyFont="true" applyBorder="false" applyAlignment="true" applyProtection="true">
      <alignment horizontal="general" vertical="bottom" textRotation="0" wrapText="false" indent="0" shrinkToFit="false"/>
      <protection locked="true" hidden="false"/>
    </xf>
    <xf numFmtId="169" fontId="18" fillId="2" borderId="1" xfId="22" applyFont="true" applyBorder="true" applyAlignment="false" applyProtection="true">
      <alignment horizontal="general" vertical="center" textRotation="0" wrapText="false" indent="0" shrinkToFit="false"/>
      <protection locked="true" hidden="false"/>
    </xf>
    <xf numFmtId="164" fontId="13" fillId="4" borderId="1" xfId="22" applyFont="true" applyBorder="true" applyAlignment="true" applyProtection="true">
      <alignment horizontal="center" vertical="center" textRotation="0" wrapText="false" indent="0" shrinkToFit="false"/>
      <protection locked="true" hidden="false"/>
    </xf>
    <xf numFmtId="164" fontId="24" fillId="0" borderId="109" xfId="22" applyFont="true" applyBorder="true" applyAlignment="true" applyProtection="true">
      <alignment horizontal="center" vertical="center" textRotation="0" wrapText="false" indent="0" shrinkToFit="false"/>
      <protection locked="true" hidden="false"/>
    </xf>
    <xf numFmtId="164" fontId="17" fillId="0" borderId="110" xfId="22" applyFont="true" applyBorder="true" applyAlignment="true" applyProtection="true">
      <alignment horizontal="left" vertical="center" textRotation="0" wrapText="false" indent="0" shrinkToFit="false"/>
      <protection locked="true" hidden="false"/>
    </xf>
    <xf numFmtId="169" fontId="60" fillId="5" borderId="1" xfId="22" applyFont="true" applyBorder="true" applyAlignment="true" applyProtection="true">
      <alignment horizontal="center" vertical="center" textRotation="0" wrapText="false" indent="0" shrinkToFit="false"/>
      <protection locked="true" hidden="false"/>
    </xf>
    <xf numFmtId="164" fontId="17" fillId="0" borderId="111" xfId="22" applyFont="true" applyBorder="true" applyAlignment="true" applyProtection="true">
      <alignment horizontal="left" vertical="center" textRotation="0" wrapText="false" indent="0" shrinkToFit="false"/>
      <protection locked="true" hidden="false"/>
    </xf>
    <xf numFmtId="164" fontId="24" fillId="0" borderId="55" xfId="22" applyFont="true" applyBorder="true" applyAlignment="true" applyProtection="true">
      <alignment horizontal="center" vertical="center" textRotation="0" wrapText="false" indent="0" shrinkToFit="false"/>
      <protection locked="true" hidden="false"/>
    </xf>
    <xf numFmtId="164" fontId="24" fillId="0" borderId="112" xfId="22" applyFont="true" applyBorder="true" applyAlignment="true" applyProtection="true">
      <alignment horizontal="center" vertical="center" textRotation="0" wrapText="false" indent="0" shrinkToFit="false"/>
      <protection locked="true" hidden="false"/>
    </xf>
    <xf numFmtId="164" fontId="17" fillId="0" borderId="113" xfId="22" applyFont="true" applyBorder="true" applyAlignment="true" applyProtection="true">
      <alignment horizontal="left" vertical="center" textRotation="0" wrapText="false" indent="0" shrinkToFit="false"/>
      <protection locked="true" hidden="false"/>
    </xf>
    <xf numFmtId="164" fontId="24" fillId="0" borderId="55" xfId="22" applyFont="true" applyBorder="true" applyAlignment="false" applyProtection="true">
      <alignment horizontal="general" vertical="center" textRotation="0" wrapText="false" indent="0" shrinkToFit="false"/>
      <protection locked="true" hidden="false"/>
    </xf>
    <xf numFmtId="164" fontId="17" fillId="0" borderId="77" xfId="22" applyFont="true" applyBorder="true" applyAlignment="true" applyProtection="true">
      <alignment horizontal="center" vertical="center" textRotation="0" wrapText="false" indent="0" shrinkToFit="false"/>
      <protection locked="true" hidden="false"/>
    </xf>
    <xf numFmtId="164" fontId="12" fillId="2" borderId="0" xfId="22" applyFont="true" applyBorder="false" applyAlignment="true" applyProtection="true">
      <alignment horizontal="general" vertical="top" textRotation="0" wrapText="true" indent="0" shrinkToFit="false"/>
      <protection locked="true" hidden="false"/>
    </xf>
    <xf numFmtId="164" fontId="17" fillId="0" borderId="111" xfId="22" applyFont="true" applyBorder="true" applyAlignment="true" applyProtection="true">
      <alignment horizontal="left" vertical="center" textRotation="0" wrapText="true" indent="0" shrinkToFit="false"/>
      <protection locked="true" hidden="false"/>
    </xf>
    <xf numFmtId="164" fontId="12" fillId="2" borderId="0" xfId="22" applyFont="true" applyBorder="false" applyAlignment="true" applyProtection="true">
      <alignment horizontal="general" vertical="center" textRotation="0" wrapText="true" indent="0" shrinkToFit="false"/>
      <protection locked="true" hidden="false"/>
    </xf>
    <xf numFmtId="164" fontId="17" fillId="0" borderId="114" xfId="22" applyFont="true" applyBorder="true" applyAlignment="true" applyProtection="true">
      <alignment horizontal="center" vertical="center" textRotation="0" wrapText="false" indent="0" shrinkToFit="false"/>
      <protection locked="true" hidden="false"/>
    </xf>
    <xf numFmtId="164" fontId="6" fillId="0" borderId="109" xfId="22" applyFont="true" applyBorder="true" applyAlignment="true" applyProtection="true">
      <alignment horizontal="center" vertical="center" textRotation="0" wrapText="false" indent="0" shrinkToFit="false"/>
      <protection locked="true" hidden="false"/>
    </xf>
    <xf numFmtId="164" fontId="17" fillId="0" borderId="3" xfId="22" applyFont="true" applyBorder="true" applyAlignment="true" applyProtection="true">
      <alignment horizontal="left" vertical="center" textRotation="0" wrapText="true" indent="0" shrinkToFit="false"/>
      <protection locked="true" hidden="false"/>
    </xf>
    <xf numFmtId="164" fontId="6" fillId="0" borderId="57" xfId="22" applyFont="true" applyBorder="true" applyAlignment="true" applyProtection="true">
      <alignment horizontal="center" vertical="center" textRotation="0" wrapText="false" indent="0" shrinkToFit="false"/>
      <protection locked="true" hidden="false"/>
    </xf>
    <xf numFmtId="164" fontId="17" fillId="0" borderId="5" xfId="22" applyFont="true" applyBorder="true" applyAlignment="true" applyProtection="true">
      <alignment horizontal="left" vertical="center" textRotation="0" wrapText="tru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general" vertical="bottom" textRotation="0" wrapText="false" indent="0" shrinkToFit="false"/>
      <protection locked="true" hidden="false"/>
    </xf>
    <xf numFmtId="164" fontId="7" fillId="2" borderId="0" xfId="0" applyFont="true" applyBorder="true" applyAlignment="true" applyProtection="true">
      <alignment horizontal="center" vertical="bottom" textRotation="0" wrapText="false" indent="0" shrinkToFit="false"/>
      <protection locked="true" hidden="false"/>
    </xf>
    <xf numFmtId="164" fontId="16" fillId="4" borderId="1" xfId="0" applyFont="true" applyBorder="true" applyAlignment="true" applyProtection="true">
      <alignment horizontal="center" vertical="center" textRotation="0" wrapText="false" indent="0" shrinkToFit="false"/>
      <protection locked="true" hidden="false"/>
    </xf>
    <xf numFmtId="169" fontId="79" fillId="2" borderId="1" xfId="0" applyFont="true" applyBorder="true" applyAlignment="true" applyProtection="true">
      <alignment horizontal="center" vertical="center" textRotation="0" wrapText="false" indent="0" shrinkToFit="true"/>
      <protection locked="true" hidden="false"/>
    </xf>
    <xf numFmtId="169" fontId="80" fillId="4" borderId="23" xfId="0" applyFont="true" applyBorder="true" applyAlignment="true" applyProtection="true">
      <alignment horizontal="center" vertical="center" textRotation="0" wrapText="false" indent="0" shrinkToFit="false"/>
      <protection locked="true" hidden="false"/>
    </xf>
    <xf numFmtId="169" fontId="80" fillId="2" borderId="23" xfId="0" applyFont="true" applyBorder="true" applyAlignment="true" applyProtection="true">
      <alignment horizontal="center" vertical="center" textRotation="0" wrapText="true" indent="0" shrinkToFit="false"/>
      <protection locked="true" hidden="false"/>
    </xf>
    <xf numFmtId="164" fontId="27" fillId="2" borderId="0" xfId="0" applyFont="true" applyBorder="fals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center" vertical="bottom" textRotation="0" wrapText="false" indent="0" shrinkToFit="false"/>
      <protection locked="true" hidden="false"/>
    </xf>
    <xf numFmtId="164" fontId="7" fillId="2" borderId="0" xfId="0" applyFont="true" applyBorder="false" applyAlignment="true" applyProtection="true">
      <alignment horizontal="center" vertical="bottom" textRotation="0" wrapText="false" indent="0" shrinkToFit="false"/>
      <protection locked="true" hidden="false"/>
    </xf>
    <xf numFmtId="164" fontId="81" fillId="2" borderId="23" xfId="0" applyFont="true" applyBorder="true" applyAlignment="true" applyProtection="true">
      <alignment horizontal="center" vertical="center" textRotation="0" wrapText="false" indent="0" shrinkToFit="false"/>
      <protection locked="true" hidden="false"/>
    </xf>
    <xf numFmtId="169" fontId="82" fillId="2" borderId="23" xfId="0" applyFont="true" applyBorder="true" applyAlignment="true" applyProtection="true">
      <alignment horizontal="center" vertical="center" textRotation="0" wrapText="false" indent="0" shrinkToFit="false"/>
      <protection locked="true" hidden="false"/>
    </xf>
    <xf numFmtId="164" fontId="45" fillId="0" borderId="0" xfId="0" applyFont="true" applyBorder="false" applyAlignment="true" applyProtection="true">
      <alignment horizontal="general" vertical="center" textRotation="0" wrapText="false" indent="0" shrinkToFit="false"/>
      <protection locked="true" hidden="false"/>
    </xf>
    <xf numFmtId="164" fontId="16" fillId="2" borderId="0" xfId="0" applyFont="true" applyBorder="false" applyAlignment="false" applyProtection="true">
      <alignment horizontal="general" vertical="bottom" textRotation="0" wrapText="false" indent="0" shrinkToFit="false"/>
      <protection locked="true" hidden="false"/>
    </xf>
    <xf numFmtId="164" fontId="0" fillId="2" borderId="83" xfId="0" applyFont="true" applyBorder="true" applyAlignment="false" applyProtection="true">
      <alignment horizontal="general" vertical="bottom" textRotation="0" wrapText="false" indent="0" shrinkToFit="false"/>
      <protection locked="true" hidden="false"/>
    </xf>
    <xf numFmtId="164" fontId="36" fillId="2" borderId="84" xfId="0" applyFont="true" applyBorder="true" applyAlignment="true" applyProtection="true">
      <alignment horizontal="general" vertical="center" textRotation="0" wrapText="false" indent="0" shrinkToFit="false"/>
      <protection locked="true" hidden="false"/>
    </xf>
    <xf numFmtId="164" fontId="0" fillId="2" borderId="84" xfId="0" applyFont="true" applyBorder="true" applyAlignment="false" applyProtection="true">
      <alignment horizontal="general" vertical="bottom" textRotation="0" wrapText="false" indent="0" shrinkToFit="false"/>
      <protection locked="true" hidden="false"/>
    </xf>
    <xf numFmtId="164" fontId="0" fillId="2" borderId="85" xfId="0" applyFont="true" applyBorder="true" applyAlignment="false" applyProtection="true">
      <alignment horizontal="general" vertical="bottom" textRotation="0" wrapText="false" indent="0" shrinkToFit="false"/>
      <protection locked="true" hidden="false"/>
    </xf>
    <xf numFmtId="169" fontId="83" fillId="2" borderId="105" xfId="0" applyFont="true" applyBorder="true" applyAlignment="true" applyProtection="true">
      <alignment horizontal="center" vertical="center" textRotation="0" wrapText="false" indent="0" shrinkToFit="false"/>
      <protection locked="true" hidden="false"/>
    </xf>
    <xf numFmtId="164" fontId="10" fillId="4" borderId="1" xfId="0" applyFont="true" applyBorder="true" applyAlignment="true" applyProtection="true">
      <alignment horizontal="center" vertical="center" textRotation="0" wrapText="true" indent="0" shrinkToFit="true"/>
      <protection locked="true" hidden="false"/>
    </xf>
    <xf numFmtId="164" fontId="10" fillId="4" borderId="1" xfId="0" applyFont="true" applyBorder="true" applyAlignment="true" applyProtection="true">
      <alignment horizontal="center" vertical="center" textRotation="0" wrapText="true" indent="0" shrinkToFit="false"/>
      <protection locked="true" hidden="false"/>
    </xf>
    <xf numFmtId="164" fontId="32" fillId="4" borderId="9" xfId="0" applyFont="true" applyBorder="true" applyAlignment="true" applyProtection="true">
      <alignment horizontal="center" vertical="center" textRotation="0" wrapText="true" indent="0" shrinkToFit="false"/>
      <protection locked="true" hidden="false"/>
    </xf>
    <xf numFmtId="164" fontId="10" fillId="4" borderId="9" xfId="0" applyFont="true" applyBorder="true" applyAlignment="true" applyProtection="true">
      <alignment horizontal="center" vertical="center" textRotation="0" wrapText="true" indent="0" shrinkToFit="false"/>
      <protection locked="true" hidden="false"/>
    </xf>
    <xf numFmtId="164" fontId="0" fillId="2" borderId="35" xfId="0" applyFont="true" applyBorder="true" applyAlignment="false" applyProtection="true">
      <alignment horizontal="general" vertical="bottom" textRotation="0" wrapText="false" indent="0" shrinkToFit="false"/>
      <protection locked="true" hidden="false"/>
    </xf>
    <xf numFmtId="164" fontId="24" fillId="2" borderId="1" xfId="0" applyFont="true" applyBorder="true" applyAlignment="true" applyProtection="true">
      <alignment horizontal="center" vertical="center" textRotation="255" wrapText="false" indent="0" shrinkToFit="false"/>
      <protection locked="true" hidden="false"/>
    </xf>
    <xf numFmtId="164" fontId="0" fillId="2" borderId="34" xfId="0" applyFont="true" applyBorder="true" applyAlignment="false" applyProtection="true">
      <alignment horizontal="general" vertical="bottom" textRotation="0" wrapText="false" indent="0" shrinkToFit="false"/>
      <protection locked="true" hidden="false"/>
    </xf>
    <xf numFmtId="169" fontId="83" fillId="2" borderId="23" xfId="0" applyFont="true" applyBorder="true" applyAlignment="true" applyProtection="true">
      <alignment horizontal="center" vertical="center" textRotation="0" wrapText="false" indent="0" shrinkToFit="false"/>
      <protection locked="true" hidden="false"/>
    </xf>
    <xf numFmtId="164" fontId="14" fillId="3" borderId="1" xfId="0" applyFont="true" applyBorder="true" applyAlignment="true" applyProtection="true">
      <alignment horizontal="center" vertical="center" textRotation="0" wrapText="false" indent="0" shrinkToFit="false"/>
      <protection locked="false" hidden="false"/>
    </xf>
    <xf numFmtId="164" fontId="10" fillId="3" borderId="1" xfId="0" applyFont="true" applyBorder="true" applyAlignment="true" applyProtection="true">
      <alignment horizontal="center" vertical="center" textRotation="0" wrapText="true" indent="0" shrinkToFit="true"/>
      <protection locked="false" hidden="false"/>
    </xf>
    <xf numFmtId="164" fontId="16" fillId="3" borderId="1" xfId="0" applyFont="true" applyBorder="true" applyAlignment="true" applyProtection="true">
      <alignment horizontal="center" vertical="center" textRotation="0" wrapText="false" indent="0" shrinkToFit="true"/>
      <protection locked="false" hidden="false"/>
    </xf>
    <xf numFmtId="164" fontId="14" fillId="3" borderId="1" xfId="0" applyFont="true" applyBorder="true" applyAlignment="true" applyProtection="true">
      <alignment horizontal="center" vertical="center" textRotation="0" wrapText="false" indent="0" shrinkToFit="true"/>
      <protection locked="false" hidden="false"/>
    </xf>
    <xf numFmtId="172" fontId="79" fillId="0" borderId="9" xfId="0" applyFont="true" applyBorder="true" applyAlignment="true" applyProtection="true">
      <alignment horizontal="right" vertical="center" textRotation="0" wrapText="true" indent="0" shrinkToFit="false"/>
      <protection locked="false" hidden="false"/>
    </xf>
    <xf numFmtId="164" fontId="16" fillId="3" borderId="1" xfId="0" applyFont="true" applyBorder="true" applyAlignment="true" applyProtection="true">
      <alignment horizontal="center" vertical="center" textRotation="0" wrapText="true" indent="0" shrinkToFit="false"/>
      <protection locked="false" hidden="false"/>
    </xf>
    <xf numFmtId="166" fontId="14" fillId="3" borderId="1" xfId="23" applyFont="true" applyBorder="true" applyAlignment="true" applyProtection="true">
      <alignment horizontal="general" vertical="center" textRotation="0" wrapText="false" indent="0" shrinkToFit="true"/>
      <protection locked="false" hidden="false"/>
    </xf>
    <xf numFmtId="166" fontId="79" fillId="2" borderId="1" xfId="23" applyFont="true" applyBorder="true" applyAlignment="true" applyProtection="true">
      <alignment horizontal="general" vertical="center" textRotation="0" wrapText="false" indent="0" shrinkToFit="true"/>
      <protection locked="true" hidden="false"/>
    </xf>
    <xf numFmtId="164" fontId="14" fillId="2" borderId="0" xfId="0" applyFont="true" applyBorder="true" applyAlignment="true" applyProtection="true">
      <alignment horizontal="center" vertical="center" textRotation="0" wrapText="false" indent="0" shrinkToFit="false"/>
      <protection locked="true" hidden="false"/>
    </xf>
    <xf numFmtId="164" fontId="16" fillId="2" borderId="0" xfId="0" applyFont="true" applyBorder="true" applyAlignment="true" applyProtection="true">
      <alignment horizontal="center" vertical="center" textRotation="0" wrapText="false" indent="0" shrinkToFit="true"/>
      <protection locked="true" hidden="false"/>
    </xf>
    <xf numFmtId="164" fontId="16" fillId="2" borderId="0" xfId="0" applyFont="true" applyBorder="true" applyAlignment="true" applyProtection="true">
      <alignment horizontal="center" vertical="center" textRotation="0" wrapText="true" indent="0" shrinkToFit="false"/>
      <protection locked="true" hidden="false"/>
    </xf>
    <xf numFmtId="166" fontId="14" fillId="2" borderId="0" xfId="23" applyFont="true" applyBorder="true" applyAlignment="true" applyProtection="true">
      <alignment horizontal="right" vertical="center" textRotation="0" wrapText="false" indent="0" shrinkToFit="false"/>
      <protection locked="true" hidden="false"/>
    </xf>
    <xf numFmtId="172" fontId="14" fillId="2" borderId="0" xfId="0" applyFont="true" applyBorder="true" applyAlignment="true" applyProtection="true">
      <alignment horizontal="right" vertical="center" textRotation="0" wrapText="false" indent="0" shrinkToFit="false"/>
      <protection locked="true" hidden="false"/>
    </xf>
    <xf numFmtId="164" fontId="45" fillId="0" borderId="0" xfId="0" applyFont="true" applyBorder="false" applyAlignment="true" applyProtection="true">
      <alignment horizontal="general" vertical="top" textRotation="0" wrapText="false" indent="0" shrinkToFit="false"/>
      <protection locked="true" hidden="false"/>
    </xf>
    <xf numFmtId="164" fontId="14" fillId="2" borderId="0" xfId="0" applyFont="true" applyBorder="false" applyAlignment="false" applyProtection="true">
      <alignment horizontal="general" vertical="bottom" textRotation="0" wrapText="false" indent="0" shrinkToFit="false"/>
      <protection locked="true" hidden="false"/>
    </xf>
    <xf numFmtId="164" fontId="81" fillId="2" borderId="23" xfId="0" applyFont="true" applyBorder="true" applyAlignment="true" applyProtection="true">
      <alignment horizontal="center" vertical="center" textRotation="0" wrapText="true" indent="0" shrinkToFit="false"/>
      <protection locked="true" hidden="false"/>
    </xf>
    <xf numFmtId="164" fontId="85" fillId="4" borderId="6" xfId="0" applyFont="true" applyBorder="true" applyAlignment="true" applyProtection="true">
      <alignment horizontal="center" vertical="center" textRotation="0" wrapText="false" indent="0" shrinkToFit="false"/>
      <protection locked="true" hidden="false"/>
    </xf>
    <xf numFmtId="164" fontId="86" fillId="2" borderId="12" xfId="0" applyFont="true" applyBorder="true" applyAlignment="true" applyProtection="true">
      <alignment horizontal="center" vertical="center" textRotation="0" wrapText="false" indent="0" shrinkToFit="false"/>
      <protection locked="true" hidden="false"/>
    </xf>
    <xf numFmtId="169" fontId="87" fillId="2" borderId="115" xfId="0" applyFont="true" applyBorder="true" applyAlignment="true" applyProtection="true">
      <alignment horizontal="center" vertical="center" textRotation="0" wrapText="false" indent="0" shrinkToFit="true"/>
      <protection locked="true" hidden="false"/>
    </xf>
    <xf numFmtId="169" fontId="82" fillId="2" borderId="116" xfId="0" applyFont="true" applyBorder="true" applyAlignment="true" applyProtection="true">
      <alignment horizontal="left" vertical="center" textRotation="0" wrapText="true" indent="0" shrinkToFit="false"/>
      <protection locked="true" hidden="false"/>
    </xf>
    <xf numFmtId="169" fontId="88" fillId="2" borderId="1" xfId="0" applyFont="true" applyBorder="true" applyAlignment="true" applyProtection="true">
      <alignment horizontal="center" vertical="center" textRotation="0" wrapText="false" indent="0" shrinkToFit="false"/>
      <protection locked="true" hidden="false"/>
    </xf>
    <xf numFmtId="164" fontId="12" fillId="8" borderId="89" xfId="0" applyFont="true" applyBorder="true" applyAlignment="true" applyProtection="true">
      <alignment horizontal="center" vertical="center" textRotation="0" wrapText="false" indent="0" shrinkToFit="true"/>
      <protection locked="false" hidden="false"/>
    </xf>
    <xf numFmtId="164" fontId="12" fillId="9" borderId="89" xfId="0" applyFont="true" applyBorder="true" applyAlignment="true" applyProtection="true">
      <alignment horizontal="center" vertical="center" textRotation="0" wrapText="false" indent="0" shrinkToFit="true"/>
      <protection locked="false" hidden="false"/>
    </xf>
    <xf numFmtId="164" fontId="12" fillId="7" borderId="89" xfId="0" applyFont="true" applyBorder="true" applyAlignment="true" applyProtection="true">
      <alignment horizontal="center" vertical="center" textRotation="0" wrapText="false" indent="0" shrinkToFit="true"/>
      <protection locked="false" hidden="false"/>
    </xf>
    <xf numFmtId="164" fontId="0" fillId="2" borderId="44" xfId="0" applyFont="true" applyBorder="true" applyAlignment="true" applyProtection="true">
      <alignment horizontal="center" vertical="center" textRotation="0" wrapText="false" indent="0" shrinkToFit="false"/>
      <protection locked="true" hidden="false"/>
    </xf>
    <xf numFmtId="176" fontId="87" fillId="2" borderId="117" xfId="0" applyFont="true" applyBorder="true" applyAlignment="true" applyProtection="true">
      <alignment horizontal="center" vertical="center" textRotation="0" wrapText="false" indent="0" shrinkToFit="true"/>
      <protection locked="true" hidden="false"/>
    </xf>
    <xf numFmtId="176" fontId="87" fillId="2" borderId="45" xfId="0" applyFont="true" applyBorder="true" applyAlignment="true" applyProtection="true">
      <alignment horizontal="center" vertical="center" textRotation="0" wrapText="false" indent="0" shrinkToFit="false"/>
      <protection locked="true" hidden="false"/>
    </xf>
    <xf numFmtId="176" fontId="89" fillId="2" borderId="13" xfId="0" applyFont="true" applyBorder="true" applyAlignment="true" applyProtection="true">
      <alignment horizontal="center" vertical="center" textRotation="0" wrapText="false" indent="0" shrinkToFit="false"/>
      <protection locked="true" hidden="false"/>
    </xf>
    <xf numFmtId="164" fontId="86" fillId="2" borderId="0" xfId="0" applyFont="true" applyBorder="true" applyAlignment="true" applyProtection="true">
      <alignment horizontal="general" vertical="center" textRotation="0" wrapText="false" indent="0" shrinkToFit="false"/>
      <protection locked="true" hidden="false"/>
    </xf>
    <xf numFmtId="164" fontId="14" fillId="0" borderId="0" xfId="0" applyFont="true" applyBorder="true" applyAlignment="true" applyProtection="true">
      <alignment horizontal="left" vertical="bottom" textRotation="0" wrapText="false" indent="0" shrinkToFit="false"/>
      <protection locked="true" hidden="false"/>
    </xf>
    <xf numFmtId="164" fontId="0" fillId="2" borderId="0" xfId="0" applyFont="true" applyBorder="false" applyAlignment="true" applyProtection="true">
      <alignment horizontal="left" vertical="bottom" textRotation="0" wrapText="false" indent="0" shrinkToFit="false"/>
      <protection locked="true" hidden="false"/>
    </xf>
    <xf numFmtId="164" fontId="10" fillId="2" borderId="0" xfId="0" applyFont="true" applyBorder="true" applyAlignment="true" applyProtection="true">
      <alignment horizontal="left" vertical="bottom" textRotation="0" wrapText="false" indent="0" shrinkToFit="false"/>
      <protection locked="true" hidden="false"/>
    </xf>
    <xf numFmtId="164" fontId="10" fillId="2" borderId="0" xfId="0" applyFont="true" applyBorder="false" applyAlignment="true" applyProtection="true">
      <alignment horizontal="left" vertical="bottom" textRotation="0" wrapText="false" indent="0" shrinkToFit="false"/>
      <protection locked="true" hidden="false"/>
    </xf>
    <xf numFmtId="164" fontId="10"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true" applyBorder="true" applyAlignment="false" applyProtection="true">
      <alignment horizontal="general" vertical="bottom" textRotation="0" wrapText="false" indent="0" shrinkToFit="false"/>
      <protection locked="true" hidden="false"/>
    </xf>
    <xf numFmtId="164" fontId="86" fillId="2" borderId="48" xfId="0" applyFont="true" applyBorder="true" applyAlignment="true" applyProtection="true">
      <alignment horizontal="center" vertical="center" textRotation="0" wrapText="false" indent="0" shrinkToFit="false"/>
      <protection locked="true" hidden="false"/>
    </xf>
    <xf numFmtId="164" fontId="0" fillId="2" borderId="35" xfId="0" applyFont="true" applyBorder="true" applyAlignment="true" applyProtection="true">
      <alignment horizontal="left" vertical="bottom" textRotation="0" wrapText="false" indent="0" shrinkToFit="false"/>
      <protection locked="true" hidden="false"/>
    </xf>
    <xf numFmtId="164" fontId="0" fillId="2" borderId="34" xfId="0" applyFont="true" applyBorder="true" applyAlignment="true" applyProtection="true">
      <alignment horizontal="left" vertical="bottom" textRotation="0" wrapText="false" indent="0" shrinkToFit="false"/>
      <protection locked="true" hidden="false"/>
    </xf>
    <xf numFmtId="169" fontId="90" fillId="2" borderId="0" xfId="0" applyFont="true" applyBorder="true" applyAlignment="true" applyProtection="true">
      <alignment horizontal="left" vertical="top" textRotation="0" wrapText="true" indent="0" shrinkToFit="false"/>
      <protection locked="true" hidden="false"/>
    </xf>
    <xf numFmtId="176" fontId="87" fillId="2" borderId="4" xfId="0" applyFont="true" applyBorder="true" applyAlignment="true" applyProtection="true">
      <alignment horizontal="center" vertical="center" textRotation="0" wrapText="false" indent="0" shrinkToFit="true"/>
      <protection locked="true" hidden="false"/>
    </xf>
    <xf numFmtId="164" fontId="10" fillId="2" borderId="89"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9" fontId="82" fillId="2" borderId="118" xfId="0" applyFont="true" applyBorder="true" applyAlignment="true" applyProtection="true">
      <alignment horizontal="left" vertical="center" textRotation="0" wrapText="true" indent="0" shrinkToFit="false"/>
      <protection locked="true" hidden="false"/>
    </xf>
    <xf numFmtId="164" fontId="16" fillId="2" borderId="35" xfId="0" applyFont="true" applyBorder="true" applyAlignment="true" applyProtection="true">
      <alignment horizontal="right" vertical="center" textRotation="0" wrapText="false" indent="0" shrinkToFit="false"/>
      <protection locked="true" hidden="false"/>
    </xf>
    <xf numFmtId="164" fontId="91" fillId="2" borderId="1" xfId="0" applyFont="true" applyBorder="true" applyAlignment="true" applyProtection="true">
      <alignment horizontal="center" vertical="center" textRotation="0" wrapText="false" indent="0" shrinkToFit="false"/>
      <protection locked="false" hidden="false"/>
    </xf>
    <xf numFmtId="164" fontId="16" fillId="2" borderId="0" xfId="0" applyFont="true" applyBorder="true" applyAlignment="true" applyProtection="true">
      <alignment horizontal="center" vertical="center" textRotation="0" wrapText="false" indent="0" shrinkToFit="false"/>
      <protection locked="true" hidden="false"/>
    </xf>
    <xf numFmtId="164" fontId="16" fillId="2" borderId="48" xfId="0" applyFont="true" applyBorder="true" applyAlignment="true" applyProtection="true">
      <alignment horizontal="center" vertical="center" textRotation="0" wrapText="false" indent="0" shrinkToFit="false"/>
      <protection locked="true" hidden="false"/>
    </xf>
    <xf numFmtId="169" fontId="90" fillId="2" borderId="0" xfId="0" applyFont="true" applyBorder="true" applyAlignment="true" applyProtection="true">
      <alignment horizontal="center" vertical="center" textRotation="0" wrapText="false" indent="0" shrinkToFit="false"/>
      <protection locked="true" hidden="false"/>
    </xf>
    <xf numFmtId="164" fontId="16" fillId="2" borderId="34" xfId="0" applyFont="true" applyBorder="true" applyAlignment="true" applyProtection="true">
      <alignment horizontal="general" vertical="center" textRotation="0" wrapText="false" indent="0" shrinkToFit="false"/>
      <protection locked="true" hidden="false"/>
    </xf>
    <xf numFmtId="164" fontId="16" fillId="2" borderId="67" xfId="0" applyFont="true" applyBorder="true" applyAlignment="true" applyProtection="true">
      <alignment horizontal="right" vertical="center" textRotation="0" wrapText="false" indent="0" shrinkToFit="false"/>
      <protection locked="true" hidden="false"/>
    </xf>
    <xf numFmtId="164" fontId="16" fillId="2" borderId="72" xfId="0" applyFont="true" applyBorder="true" applyAlignment="true" applyProtection="true">
      <alignment horizontal="right" vertical="center" textRotation="0" wrapText="false" indent="0" shrinkToFit="false"/>
      <protection locked="true" hidden="false"/>
    </xf>
    <xf numFmtId="164" fontId="16" fillId="2" borderId="72" xfId="0" applyFont="true" applyBorder="true" applyAlignment="true" applyProtection="true">
      <alignment horizontal="center" vertical="center" textRotation="0" wrapText="false" indent="0" shrinkToFit="false"/>
      <protection locked="true" hidden="false"/>
    </xf>
    <xf numFmtId="164" fontId="16" fillId="2" borderId="88" xfId="0" applyFont="true" applyBorder="true" applyAlignment="true" applyProtection="true">
      <alignment horizontal="general" vertical="center" textRotation="0" wrapText="false" indent="0" shrinkToFit="false"/>
      <protection locked="true" hidden="false"/>
    </xf>
    <xf numFmtId="164" fontId="86" fillId="2" borderId="0" xfId="0" applyFont="true" applyBorder="true" applyAlignment="true" applyProtection="true">
      <alignment horizontal="center" vertical="center" textRotation="0" wrapText="false" indent="0" shrinkToFit="false"/>
      <protection locked="true" hidden="false"/>
    </xf>
    <xf numFmtId="176" fontId="14" fillId="2" borderId="0" xfId="0" applyFont="true" applyBorder="true" applyAlignment="true" applyProtection="true">
      <alignment horizontal="center" vertical="center" textRotation="0" wrapText="false" indent="0" shrinkToFit="true"/>
      <protection locked="true" hidden="false"/>
    </xf>
    <xf numFmtId="164" fontId="10" fillId="2" borderId="0" xfId="0" applyFont="true" applyBorder="true" applyAlignment="true" applyProtection="true">
      <alignment horizontal="left" vertical="top" textRotation="0" wrapText="true" indent="0" shrinkToFit="false"/>
      <protection locked="true" hidden="false"/>
    </xf>
    <xf numFmtId="164" fontId="0" fillId="2" borderId="67" xfId="0" applyFont="true" applyBorder="true" applyAlignment="false" applyProtection="true">
      <alignment horizontal="general" vertical="bottom" textRotation="0" wrapText="false" indent="0" shrinkToFit="false"/>
      <protection locked="true" hidden="false"/>
    </xf>
    <xf numFmtId="164" fontId="13" fillId="2" borderId="72" xfId="0" applyFont="true" applyBorder="true" applyAlignment="true" applyProtection="true">
      <alignment horizontal="center" vertical="center" textRotation="0" wrapText="false" indent="0" shrinkToFit="false"/>
      <protection locked="true" hidden="false"/>
    </xf>
    <xf numFmtId="164" fontId="0" fillId="2" borderId="88" xfId="0" applyFont="true" applyBorder="true" applyAlignment="false" applyProtection="true">
      <alignment horizontal="general" vertical="bottom" textRotation="0" wrapText="false" indent="0" shrinkToFit="false"/>
      <protection locked="true" hidden="false"/>
    </xf>
    <xf numFmtId="164" fontId="45" fillId="2" borderId="30" xfId="0" applyFont="true" applyBorder="true" applyAlignment="true" applyProtection="true">
      <alignment horizontal="left" vertical="center" textRotation="0" wrapText="false" indent="0" shrinkToFit="false"/>
      <protection locked="true" hidden="false"/>
    </xf>
    <xf numFmtId="164" fontId="16" fillId="2" borderId="0" xfId="0" applyFont="true" applyBorder="false" applyAlignment="true" applyProtection="true">
      <alignment horizontal="general" vertical="top" textRotation="0" wrapText="false" indent="0" shrinkToFit="false"/>
      <protection locked="true" hidden="false"/>
    </xf>
    <xf numFmtId="164" fontId="14" fillId="2" borderId="0" xfId="0" applyFont="true" applyBorder="true" applyAlignment="true" applyProtection="true">
      <alignment horizontal="left" vertical="top" textRotation="0" wrapText="false" indent="0" shrinkToFit="false"/>
      <protection locked="true" hidden="false"/>
    </xf>
    <xf numFmtId="164" fontId="79" fillId="4" borderId="1" xfId="0" applyFont="true" applyBorder="true" applyAlignment="true" applyProtection="true">
      <alignment horizontal="center" vertical="center" textRotation="0" wrapText="false" indent="0" shrinkToFit="false"/>
      <protection locked="true" hidden="false"/>
    </xf>
    <xf numFmtId="169" fontId="79" fillId="4" borderId="1" xfId="0" applyFont="true" applyBorder="true" applyAlignment="true" applyProtection="true">
      <alignment horizontal="center" vertical="center" textRotation="0" wrapText="false" indent="0" shrinkToFit="false"/>
      <protection locked="true" hidden="false"/>
    </xf>
    <xf numFmtId="169" fontId="91" fillId="2" borderId="20" xfId="0" applyFont="true" applyBorder="true" applyAlignment="true" applyProtection="true">
      <alignment horizontal="left" vertical="center" textRotation="0" wrapText="true" indent="0" shrinkToFit="false"/>
      <protection locked="true" hidden="false"/>
    </xf>
    <xf numFmtId="164" fontId="16" fillId="4" borderId="1" xfId="0" applyFont="true" applyBorder="true" applyAlignment="true" applyProtection="true">
      <alignment horizontal="center" vertical="center" textRotation="0" wrapText="true" indent="0" shrinkToFit="false"/>
      <protection locked="true" hidden="false"/>
    </xf>
    <xf numFmtId="164" fontId="10" fillId="2" borderId="1" xfId="0" applyFont="true" applyBorder="true" applyAlignment="true" applyProtection="true">
      <alignment horizontal="left" vertical="center" textRotation="0" wrapText="true" indent="0" shrinkToFit="false"/>
      <protection locked="true" hidden="false"/>
    </xf>
    <xf numFmtId="164" fontId="86" fillId="2" borderId="17" xfId="0" applyFont="true" applyBorder="true" applyAlignment="true" applyProtection="true">
      <alignment horizontal="general" vertical="center" textRotation="0" wrapText="false" indent="0" shrinkToFit="false"/>
      <protection locked="true" hidden="false"/>
    </xf>
    <xf numFmtId="169" fontId="79" fillId="2" borderId="1" xfId="0" applyFont="true" applyBorder="true" applyAlignment="true" applyProtection="true">
      <alignment horizontal="center" vertical="center" textRotation="0" wrapText="false" indent="0" shrinkToFit="false"/>
      <protection locked="true" hidden="false"/>
    </xf>
    <xf numFmtId="164" fontId="10" fillId="2" borderId="1" xfId="0" applyFont="true" applyBorder="true" applyAlignment="true" applyProtection="true">
      <alignment horizontal="left" vertical="center" textRotation="0" wrapText="false" indent="0" shrinkToFit="false"/>
      <protection locked="true" hidden="false"/>
    </xf>
    <xf numFmtId="164" fontId="14" fillId="3" borderId="1" xfId="0" applyFont="true" applyBorder="true" applyAlignment="true" applyProtection="true">
      <alignment horizontal="center" vertical="center" textRotation="0" wrapText="false" indent="0" shrinkToFit="false"/>
      <protection locked="true" hidden="false"/>
    </xf>
    <xf numFmtId="164" fontId="10" fillId="2" borderId="4" xfId="0" applyFont="true" applyBorder="true" applyAlignment="true" applyProtection="true">
      <alignment horizontal="left" vertical="center" textRotation="0" wrapText="false" indent="0" shrinkToFit="false"/>
      <protection locked="true" hidden="false"/>
    </xf>
    <xf numFmtId="164" fontId="14" fillId="3" borderId="4" xfId="0" applyFont="true" applyBorder="true" applyAlignment="true" applyProtection="true">
      <alignment horizontal="center" vertical="center" textRotation="0" wrapText="false" indent="0" shrinkToFit="false"/>
      <protection locked="true" hidden="false"/>
    </xf>
    <xf numFmtId="169" fontId="79" fillId="2" borderId="1"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left" vertical="center" textRotation="0" wrapText="fals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general" vertical="center" textRotation="0" wrapText="false" indent="0" shrinkToFit="false"/>
      <protection locked="true" hidden="false"/>
    </xf>
    <xf numFmtId="164" fontId="14" fillId="2" borderId="0" xfId="0" applyFont="true" applyBorder="false" applyAlignment="true" applyProtection="true">
      <alignment horizontal="center" vertical="center" textRotation="0" wrapText="false" indent="0" shrinkToFit="false"/>
      <protection locked="true" hidden="false"/>
    </xf>
    <xf numFmtId="164" fontId="16" fillId="2" borderId="0" xfId="0" applyFont="true" applyBorder="false" applyAlignment="true" applyProtection="true">
      <alignment horizontal="general" vertical="bottom" textRotation="0" wrapText="false" indent="0" shrinkToFit="false"/>
      <protection locked="true" hidden="false"/>
    </xf>
    <xf numFmtId="164" fontId="92" fillId="2" borderId="1" xfId="0" applyFont="true" applyBorder="true" applyAlignment="true" applyProtection="true">
      <alignment horizontal="left" vertical="center" textRotation="0" wrapText="true" indent="0" shrinkToFit="false"/>
      <protection locked="true" hidden="false"/>
    </xf>
    <xf numFmtId="164" fontId="24" fillId="2" borderId="1" xfId="0" applyFont="true" applyBorder="true" applyAlignment="true" applyProtection="true">
      <alignment horizontal="left" vertical="center" textRotation="0" wrapText="false" indent="0" shrinkToFit="false"/>
      <protection locked="true" hidden="false"/>
    </xf>
    <xf numFmtId="164" fontId="44" fillId="2" borderId="1" xfId="0" applyFont="true" applyBorder="true" applyAlignment="true" applyProtection="true">
      <alignment horizontal="left" vertical="center" textRotation="0" wrapText="true" indent="0" shrinkToFit="false"/>
      <protection locked="true" hidden="false"/>
    </xf>
    <xf numFmtId="164" fontId="24" fillId="2" borderId="0" xfId="0" applyFont="true" applyBorder="false" applyAlignment="false" applyProtection="true">
      <alignment horizontal="general" vertical="bottom" textRotation="0" wrapText="false" indent="0" shrinkToFit="false"/>
      <protection locked="true" hidden="false"/>
    </xf>
    <xf numFmtId="164" fontId="16" fillId="2" borderId="0" xfId="0" applyFont="true" applyBorder="false" applyAlignment="true" applyProtection="true">
      <alignment horizontal="left" vertical="top" textRotation="0" wrapText="false" indent="0" shrinkToFit="false"/>
      <protection locked="true" hidden="false"/>
    </xf>
    <xf numFmtId="164" fontId="10" fillId="2" borderId="13" xfId="0" applyFont="true" applyBorder="true" applyAlignment="true" applyProtection="true">
      <alignment horizontal="left" vertical="center" textRotation="0" wrapText="true" indent="0" shrinkToFit="false"/>
      <protection locked="true" hidden="false"/>
    </xf>
    <xf numFmtId="164" fontId="32" fillId="2"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false" applyAlignment="true" applyProtection="true">
      <alignment horizontal="general" vertical="bottom" textRotation="0" wrapText="true" indent="0" shrinkToFit="false"/>
      <protection locked="true" hidden="false"/>
    </xf>
    <xf numFmtId="164" fontId="0" fillId="2" borderId="0" xfId="0" applyFont="true" applyBorder="false" applyAlignment="true" applyProtection="true">
      <alignment horizontal="left" vertical="bottom" textRotation="0" wrapText="true" indent="0" shrinkToFit="false"/>
      <protection locked="true" hidden="false"/>
    </xf>
    <xf numFmtId="164" fontId="24" fillId="2" borderId="1" xfId="0" applyFont="true" applyBorder="true" applyAlignment="true" applyProtection="true">
      <alignment horizontal="left" vertical="center" textRotation="0" wrapText="true" indent="0" shrinkToFit="false"/>
      <protection locked="true" hidden="false"/>
    </xf>
    <xf numFmtId="164" fontId="32" fillId="2" borderId="9" xfId="0" applyFont="true" applyBorder="true" applyAlignment="true" applyProtection="true">
      <alignment horizontal="left" vertical="center" textRotation="0" wrapText="true" indent="0" shrinkToFit="false"/>
      <protection locked="true" hidden="false"/>
    </xf>
    <xf numFmtId="164" fontId="10" fillId="2" borderId="1" xfId="0" applyFont="true" applyBorder="true" applyAlignment="true" applyProtection="true">
      <alignment horizontal="right" vertical="center" textRotation="0" wrapText="true" indent="0" shrinkToFit="false"/>
      <protection locked="false" hidden="false"/>
    </xf>
    <xf numFmtId="164" fontId="0" fillId="2" borderId="32" xfId="0" applyFont="true" applyBorder="true" applyAlignment="false" applyProtection="true">
      <alignment horizontal="general" vertical="bottom" textRotation="0" wrapText="false" indent="0" shrinkToFit="false"/>
      <protection locked="true" hidden="false"/>
    </xf>
    <xf numFmtId="164" fontId="32" fillId="0" borderId="6" xfId="0" applyFont="true" applyBorder="true" applyAlignment="true" applyProtection="true">
      <alignment horizontal="left" vertical="top" textRotation="0" wrapText="false" indent="0" shrinkToFit="false"/>
      <protection locked="true" hidden="false"/>
    </xf>
    <xf numFmtId="164" fontId="32" fillId="3" borderId="1" xfId="0" applyFont="true" applyBorder="true" applyAlignment="true" applyProtection="true">
      <alignment horizontal="left" vertical="top" textRotation="0" wrapText="true" indent="0" shrinkToFit="false"/>
      <protection locked="false" hidden="false"/>
    </xf>
    <xf numFmtId="164" fontId="10" fillId="2" borderId="0" xfId="0" applyFont="true" applyBorder="true" applyAlignment="true" applyProtection="true">
      <alignment horizontal="left" vertical="center" textRotation="0" wrapText="false" indent="0" shrinkToFit="false"/>
      <protection locked="true" hidden="false"/>
    </xf>
    <xf numFmtId="164" fontId="10" fillId="2" borderId="0" xfId="0" applyFont="true" applyBorder="false" applyAlignment="true" applyProtection="true">
      <alignment horizontal="left" vertical="bottom" textRotation="0" wrapText="true" indent="0" shrinkToFit="false"/>
      <protection locked="true" hidden="false"/>
    </xf>
    <xf numFmtId="177" fontId="0"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left" vertical="top" textRotation="0" wrapText="false" indent="0" shrinkToFit="false"/>
      <protection locked="true" hidden="false"/>
    </xf>
    <xf numFmtId="164" fontId="45" fillId="2" borderId="0" xfId="0" applyFont="true" applyBorder="true" applyAlignment="true" applyProtection="true">
      <alignment horizontal="left" vertical="center" textRotation="0" wrapText="false" indent="0" shrinkToFit="false"/>
      <protection locked="true" hidden="false"/>
    </xf>
    <xf numFmtId="164" fontId="80" fillId="2" borderId="0" xfId="0" applyFont="true" applyBorder="false" applyAlignment="false" applyProtection="true">
      <alignment horizontal="general" vertical="bottom" textRotation="0" wrapText="false" indent="0" shrinkToFit="false"/>
      <protection locked="true" hidden="false"/>
    </xf>
    <xf numFmtId="164" fontId="33" fillId="2" borderId="0" xfId="0" applyFont="true" applyBorder="false" applyAlignment="false" applyProtection="true">
      <alignment horizontal="general" vertical="bottom" textRotation="0" wrapText="false" indent="0" shrinkToFit="false"/>
      <protection locked="true" hidden="false"/>
    </xf>
    <xf numFmtId="164" fontId="0" fillId="4" borderId="1" xfId="0" applyFont="true" applyBorder="true" applyAlignment="true" applyProtection="true">
      <alignment horizontal="center" vertical="bottom" textRotation="0" wrapText="false" indent="0" shrinkToFit="false"/>
      <protection locked="true" hidden="false"/>
    </xf>
    <xf numFmtId="169" fontId="85" fillId="4" borderId="6" xfId="0" applyFont="true" applyBorder="true" applyAlignment="true" applyProtection="true">
      <alignment horizontal="center" vertical="center" textRotation="0" wrapText="false" indent="0" shrinkToFit="false"/>
      <protection locked="true" hidden="false"/>
    </xf>
    <xf numFmtId="169" fontId="80" fillId="0" borderId="23" xfId="0" applyFont="true" applyBorder="true" applyAlignment="true" applyProtection="true">
      <alignment horizontal="center" vertical="center" textRotation="0" wrapText="false" indent="0" shrinkToFit="true"/>
      <protection locked="true" hidden="false"/>
    </xf>
    <xf numFmtId="164" fontId="95" fillId="2" borderId="0" xfId="0" applyFont="true" applyBorder="false" applyAlignment="false" applyProtection="true">
      <alignment horizontal="general" vertical="bottom" textRotation="0" wrapText="false" indent="0" shrinkToFit="false"/>
      <protection locked="true" hidden="false"/>
    </xf>
    <xf numFmtId="164" fontId="14" fillId="4" borderId="38" xfId="0" applyFont="true" applyBorder="true" applyAlignment="true" applyProtection="true">
      <alignment horizontal="center" vertical="center" textRotation="0" wrapText="false" indent="0" shrinkToFit="false"/>
      <protection locked="true" hidden="false"/>
    </xf>
    <xf numFmtId="169" fontId="96" fillId="0" borderId="119" xfId="0" applyFont="true" applyBorder="true" applyAlignment="true" applyProtection="true">
      <alignment horizontal="center" vertical="center" textRotation="0" wrapText="false" indent="0" shrinkToFit="true"/>
      <protection locked="true" hidden="false"/>
    </xf>
    <xf numFmtId="169" fontId="96" fillId="0" borderId="43" xfId="0" applyFont="true" applyBorder="true" applyAlignment="true" applyProtection="true">
      <alignment horizontal="center" vertical="center" textRotation="0" wrapText="false" indent="0" shrinkToFit="true"/>
      <protection locked="true" hidden="false"/>
    </xf>
    <xf numFmtId="169" fontId="96" fillId="0" borderId="29" xfId="0" applyFont="true" applyBorder="true" applyAlignment="true" applyProtection="true">
      <alignment horizontal="center" vertical="center" textRotation="0" wrapText="false" indent="0" shrinkToFit="true"/>
      <protection locked="true" hidden="false"/>
    </xf>
    <xf numFmtId="164" fontId="14" fillId="2" borderId="13" xfId="0" applyFont="true" applyBorder="true" applyAlignment="true" applyProtection="true">
      <alignment horizontal="center" vertical="center" textRotation="0" wrapText="false" indent="0" shrinkToFit="false"/>
      <protection locked="true" hidden="false"/>
    </xf>
    <xf numFmtId="169" fontId="97" fillId="2" borderId="43" xfId="0" applyFont="true" applyBorder="true" applyAlignment="true" applyProtection="true">
      <alignment horizontal="center" vertical="center" textRotation="0" wrapText="false" indent="0" shrinkToFit="true"/>
      <protection locked="true" hidden="false"/>
    </xf>
    <xf numFmtId="164" fontId="94" fillId="2" borderId="0" xfId="0" applyFont="true" applyBorder="false" applyAlignment="false" applyProtection="true">
      <alignment horizontal="general" vertical="bottom" textRotation="0" wrapText="false" indent="0" shrinkToFit="false"/>
      <protection locked="true" hidden="false"/>
    </xf>
    <xf numFmtId="164" fontId="94" fillId="2" borderId="0" xfId="0" applyFont="true" applyBorder="false" applyAlignment="true" applyProtection="true">
      <alignment horizontal="left" vertical="bottom" textRotation="0" wrapText="false" indent="0" shrinkToFit="false"/>
      <protection locked="true" hidden="false"/>
    </xf>
    <xf numFmtId="176" fontId="97" fillId="2" borderId="120" xfId="0" applyFont="true" applyBorder="true" applyAlignment="true" applyProtection="true">
      <alignment horizontal="center" vertical="center" textRotation="0" wrapText="false" indent="0" shrinkToFit="false"/>
      <protection locked="true" hidden="false"/>
    </xf>
    <xf numFmtId="176" fontId="97" fillId="2" borderId="45" xfId="0" applyFont="true" applyBorder="true" applyAlignment="true" applyProtection="true">
      <alignment horizontal="center" vertical="center" textRotation="0" wrapText="false" indent="0" shrinkToFit="false"/>
      <protection locked="true" hidden="false"/>
    </xf>
    <xf numFmtId="176" fontId="97" fillId="2" borderId="121" xfId="0" applyFont="true" applyBorder="true" applyAlignment="true" applyProtection="true">
      <alignment horizontal="center" vertical="center" textRotation="0" wrapText="false" indent="0" shrinkToFit="false"/>
      <protection locked="true" hidden="false"/>
    </xf>
    <xf numFmtId="164" fontId="94" fillId="2" borderId="23" xfId="0" applyFont="true" applyBorder="true" applyAlignment="true" applyProtection="true">
      <alignment horizontal="center" vertical="center" textRotation="0" wrapText="false" indent="0" shrinkToFit="false"/>
      <protection locked="true" hidden="false"/>
    </xf>
    <xf numFmtId="164" fontId="14" fillId="4" borderId="1" xfId="0" applyFont="true" applyBorder="true" applyAlignment="true" applyProtection="true">
      <alignment horizontal="center" vertical="center" textRotation="0" wrapText="true" indent="0" shrinkToFit="false"/>
      <protection locked="true" hidden="false"/>
    </xf>
    <xf numFmtId="166" fontId="88" fillId="2" borderId="0" xfId="23" applyFont="true" applyBorder="true" applyAlignment="true" applyProtection="true">
      <alignment horizontal="right" vertical="bottom" textRotation="0" wrapText="false" indent="0" shrinkToFit="true"/>
      <protection locked="true" hidden="false"/>
    </xf>
    <xf numFmtId="166" fontId="24" fillId="2" borderId="0" xfId="23" applyFont="true" applyBorder="true" applyAlignment="true" applyProtection="true">
      <alignment horizontal="center" vertical="bottom" textRotation="0" wrapText="false" indent="0" shrinkToFit="false"/>
      <protection locked="true" hidden="false"/>
    </xf>
    <xf numFmtId="166" fontId="88" fillId="2" borderId="17" xfId="23" applyFont="true" applyBorder="true" applyAlignment="true" applyProtection="true">
      <alignment horizontal="right" vertical="bottom" textRotation="0" wrapText="false" indent="0" shrinkToFit="true"/>
      <protection locked="true" hidden="false"/>
    </xf>
    <xf numFmtId="166" fontId="24" fillId="2" borderId="48" xfId="23" applyFont="true" applyBorder="true" applyAlignment="true" applyProtection="true">
      <alignment horizontal="center" vertical="bottom" textRotation="0" wrapText="false" indent="0" shrinkToFit="false"/>
      <protection locked="true" hidden="false"/>
    </xf>
    <xf numFmtId="166" fontId="88" fillId="2" borderId="14" xfId="23" applyFont="true" applyBorder="true" applyAlignment="true" applyProtection="true">
      <alignment horizontal="right" vertical="bottom" textRotation="0" wrapText="false" indent="0" shrinkToFit="true"/>
      <protection locked="true" hidden="false"/>
    </xf>
    <xf numFmtId="166" fontId="24" fillId="2" borderId="44" xfId="23" applyFont="true" applyBorder="true" applyAlignment="true" applyProtection="true">
      <alignment horizontal="center" vertical="bottom" textRotation="0" wrapText="false" indent="0" shrinkToFit="false"/>
      <protection locked="true" hidden="false"/>
    </xf>
    <xf numFmtId="166" fontId="13" fillId="2" borderId="0" xfId="23" applyFont="true" applyBorder="true" applyAlignment="true" applyProtection="true">
      <alignment horizontal="general" vertical="bottom" textRotation="0" wrapText="false" indent="0" shrinkToFit="true"/>
      <protection locked="true" hidden="false"/>
    </xf>
    <xf numFmtId="166" fontId="98" fillId="2" borderId="23" xfId="23" applyFont="true" applyBorder="true" applyAlignment="true" applyProtection="true">
      <alignment horizontal="right" vertical="center" textRotation="0" wrapText="false" indent="0" shrinkToFit="false"/>
      <protection locked="true" hidden="false"/>
    </xf>
    <xf numFmtId="166" fontId="99" fillId="2" borderId="5" xfId="23" applyFont="true" applyBorder="true" applyAlignment="true" applyProtection="true">
      <alignment horizontal="center" vertical="center" textRotation="0" wrapText="false" indent="0" shrinkToFit="true"/>
      <protection locked="true" hidden="false"/>
    </xf>
    <xf numFmtId="166" fontId="99" fillId="2" borderId="4" xfId="23" applyFont="true" applyBorder="true" applyAlignment="true" applyProtection="true">
      <alignment horizontal="center" vertical="center" textRotation="0" wrapText="false" indent="0" shrinkToFit="true"/>
      <protection locked="true" hidden="false"/>
    </xf>
    <xf numFmtId="166" fontId="27" fillId="2" borderId="0" xfId="23" applyFont="true" applyBorder="true" applyAlignment="true" applyProtection="true">
      <alignment horizontal="right" vertical="center" textRotation="0" wrapText="fals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true" hidden="false"/>
    </xf>
    <xf numFmtId="164" fontId="32" fillId="2" borderId="0" xfId="0" applyFont="true" applyBorder="false" applyAlignment="true" applyProtection="true">
      <alignment horizontal="right" vertical="center" textRotation="0" wrapText="false" indent="0" shrinkToFit="false"/>
      <protection locked="true" hidden="false"/>
    </xf>
    <xf numFmtId="169" fontId="84" fillId="2" borderId="0" xfId="0" applyFont="true" applyBorder="false" applyAlignment="true" applyProtection="true">
      <alignment horizontal="general" vertical="center" textRotation="0" wrapText="false" indent="0" shrinkToFit="false"/>
      <protection locked="true" hidden="false"/>
    </xf>
    <xf numFmtId="164" fontId="32" fillId="2" borderId="0" xfId="0" applyFont="true" applyBorder="false" applyAlignment="true" applyProtection="true">
      <alignment horizontal="general" vertical="center" textRotation="0" wrapText="false" indent="0" shrinkToFit="false"/>
      <protection locked="true" hidden="false"/>
    </xf>
    <xf numFmtId="164" fontId="100" fillId="2" borderId="0" xfId="0" applyFont="true" applyBorder="false" applyAlignment="true" applyProtection="true">
      <alignment horizontal="general" vertical="center" textRotation="0" wrapText="false" indent="0" shrinkToFit="false"/>
      <protection locked="true" hidden="false"/>
    </xf>
    <xf numFmtId="164" fontId="80" fillId="4" borderId="23" xfId="0" applyFont="true" applyBorder="true" applyAlignment="true" applyProtection="true">
      <alignment horizontal="center" vertical="center" textRotation="0" wrapText="false" indent="0" shrinkToFit="false"/>
      <protection locked="true" hidden="false"/>
    </xf>
    <xf numFmtId="164" fontId="94" fillId="2" borderId="0" xfId="0" applyFont="true" applyBorder="false" applyAlignment="true" applyProtection="true">
      <alignment horizontal="center" vertical="center" textRotation="0" wrapText="false" indent="0" shrinkToFit="false"/>
      <protection locked="true" hidden="false"/>
    </xf>
    <xf numFmtId="164" fontId="94" fillId="4" borderId="0" xfId="0" applyFont="true" applyBorder="true" applyAlignment="true" applyProtection="true">
      <alignment horizontal="center" vertical="center" textRotation="0" wrapText="false" indent="0" shrinkToFit="false"/>
      <protection locked="true" hidden="false"/>
    </xf>
    <xf numFmtId="164" fontId="101" fillId="2" borderId="23" xfId="0" applyFont="true" applyBorder="true" applyAlignment="true" applyProtection="true">
      <alignment horizontal="center" vertical="center" textRotation="0" wrapText="true" indent="0" shrinkToFit="false"/>
      <protection locked="true" hidden="false"/>
    </xf>
    <xf numFmtId="169" fontId="80" fillId="2" borderId="23" xfId="0" applyFont="true" applyBorder="true" applyAlignment="true" applyProtection="true">
      <alignment horizontal="center" vertical="center" textRotation="0" wrapText="false" indent="0" shrinkToFit="false"/>
      <protection locked="true" hidden="false"/>
    </xf>
    <xf numFmtId="169" fontId="80" fillId="2" borderId="23" xfId="0" applyFont="true" applyBorder="true" applyAlignment="true" applyProtection="true">
      <alignment horizontal="center" vertical="center" textRotation="0" wrapText="false" indent="0" shrinkToFit="false"/>
      <protection locked="false" hidden="false"/>
    </xf>
    <xf numFmtId="164" fontId="94" fillId="2" borderId="0" xfId="0" applyFont="true" applyBorder="true" applyAlignment="true" applyProtection="true">
      <alignment horizontal="center" vertical="center" textRotation="0" wrapText="false" indent="0" shrinkToFit="false"/>
      <protection locked="true" hidden="false"/>
    </xf>
    <xf numFmtId="164" fontId="27" fillId="2" borderId="122" xfId="0" applyFont="true" applyBorder="true" applyAlignment="true" applyProtection="true">
      <alignment horizontal="center" vertical="center" textRotation="0" wrapText="false" indent="0" shrinkToFit="false"/>
      <protection locked="true" hidden="false"/>
    </xf>
    <xf numFmtId="164" fontId="27" fillId="2" borderId="123" xfId="0" applyFont="true" applyBorder="true" applyAlignment="true" applyProtection="true">
      <alignment horizontal="center" vertical="center" textRotation="0" wrapText="false" indent="0" shrinkToFit="false"/>
      <protection locked="true" hidden="false"/>
    </xf>
    <xf numFmtId="164" fontId="102" fillId="2" borderId="0" xfId="0" applyFont="true" applyBorder="false" applyAlignment="false" applyProtection="true">
      <alignment horizontal="general" vertical="bottom" textRotation="0" wrapText="false" indent="0" shrinkToFit="false"/>
      <protection locked="true" hidden="false"/>
    </xf>
    <xf numFmtId="164" fontId="103" fillId="2" borderId="0" xfId="0" applyFont="true" applyBorder="false" applyAlignment="false" applyProtection="true">
      <alignment horizontal="general" vertical="bottom" textRotation="0" wrapText="false" indent="0" shrinkToFit="false"/>
      <protection locked="true" hidden="false"/>
    </xf>
    <xf numFmtId="164" fontId="94" fillId="2" borderId="23" xfId="0" applyFont="true" applyBorder="true" applyAlignment="true" applyProtection="true">
      <alignment horizontal="center" vertical="center" textRotation="0" wrapText="false" indent="0" shrinkToFit="true"/>
      <protection locked="true" hidden="false"/>
    </xf>
    <xf numFmtId="178" fontId="80" fillId="2" borderId="23" xfId="0" applyFont="true" applyBorder="true" applyAlignment="true" applyProtection="true">
      <alignment horizontal="center" vertical="center" textRotation="0" wrapText="false" indent="0" shrinkToFit="false"/>
      <protection locked="false" hidden="false"/>
    </xf>
    <xf numFmtId="169" fontId="80" fillId="2" borderId="105" xfId="0" applyFont="true" applyBorder="true" applyAlignment="true" applyProtection="true">
      <alignment horizontal="center" vertical="center" textRotation="0" wrapText="false" indent="0" shrinkToFit="false"/>
      <protection locked="true" hidden="false"/>
    </xf>
    <xf numFmtId="169" fontId="80" fillId="2" borderId="122" xfId="0" applyFont="true" applyBorder="true" applyAlignment="true" applyProtection="true">
      <alignment horizontal="center" vertical="center" textRotation="0" wrapText="false" indent="0" shrinkToFit="false"/>
      <protection locked="true" hidden="false"/>
    </xf>
    <xf numFmtId="164" fontId="10" fillId="2" borderId="0" xfId="0" applyFont="true" applyBorder="false" applyAlignment="true" applyProtection="true">
      <alignment horizontal="general" vertical="center" textRotation="0" wrapText="false" indent="0" shrinkToFit="false"/>
      <protection locked="true" hidden="false"/>
    </xf>
    <xf numFmtId="164" fontId="6" fillId="0" borderId="0" xfId="22" applyFont="true" applyBorder="false" applyAlignment="false" applyProtection="false">
      <alignment horizontal="general" vertical="center" textRotation="0" wrapText="false" indent="0" shrinkToFit="false"/>
      <protection locked="true" hidden="false"/>
    </xf>
    <xf numFmtId="164" fontId="13" fillId="0" borderId="0" xfId="22" applyFont="true" applyBorder="false" applyAlignment="false" applyProtection="false">
      <alignment horizontal="general" vertical="center" textRotation="0" wrapText="false" indent="0" shrinkToFit="false"/>
      <protection locked="true" hidden="false"/>
    </xf>
    <xf numFmtId="164" fontId="17" fillId="0" borderId="0" xfId="22" applyFont="true" applyBorder="false" applyAlignment="true" applyProtection="false">
      <alignment horizontal="center" vertical="center" textRotation="0" wrapText="true" indent="0" shrinkToFit="false"/>
      <protection locked="true" hidden="false"/>
    </xf>
    <xf numFmtId="164" fontId="13" fillId="0" borderId="0" xfId="22" applyFont="true" applyBorder="false" applyAlignment="true" applyProtection="false">
      <alignment horizontal="general" vertical="center" textRotation="0" wrapText="true" indent="0" shrinkToFit="false"/>
      <protection locked="true" hidden="false"/>
    </xf>
    <xf numFmtId="164" fontId="17" fillId="0" borderId="124" xfId="22" applyFont="true" applyBorder="true" applyAlignment="true" applyProtection="false">
      <alignment horizontal="center" vertical="center" textRotation="0" wrapText="true" indent="0" shrinkToFit="false"/>
      <protection locked="true" hidden="false"/>
    </xf>
    <xf numFmtId="164" fontId="17" fillId="0" borderId="43" xfId="22" applyFont="true" applyBorder="true" applyAlignment="true" applyProtection="false">
      <alignment horizontal="center" vertical="center" textRotation="0" wrapText="false" indent="0" shrinkToFit="false"/>
      <protection locked="true" hidden="false"/>
    </xf>
    <xf numFmtId="164" fontId="17" fillId="0" borderId="43" xfId="22" applyFont="true" applyBorder="true" applyAlignment="true" applyProtection="false">
      <alignment horizontal="center" vertical="center" textRotation="0" wrapText="true" indent="0" shrinkToFit="false"/>
      <protection locked="true" hidden="false"/>
    </xf>
    <xf numFmtId="164" fontId="17" fillId="0" borderId="20" xfId="22" applyFont="true" applyBorder="true" applyAlignment="true" applyProtection="false">
      <alignment horizontal="center" vertical="center" textRotation="0" wrapText="true" indent="0" shrinkToFit="false"/>
      <protection locked="true" hidden="false"/>
    </xf>
    <xf numFmtId="164" fontId="17" fillId="0" borderId="29" xfId="22" applyFont="true" applyBorder="true" applyAlignment="true" applyProtection="false">
      <alignment horizontal="center" vertical="center" textRotation="0" wrapText="true" indent="0" shrinkToFit="false"/>
      <protection locked="true" hidden="false"/>
    </xf>
    <xf numFmtId="164" fontId="17" fillId="0" borderId="89" xfId="22" applyFont="true" applyBorder="true" applyAlignment="true" applyProtection="false">
      <alignment horizontal="center" vertical="center" textRotation="0" wrapText="true" indent="0" shrinkToFit="false"/>
      <protection locked="true" hidden="false"/>
    </xf>
    <xf numFmtId="164" fontId="13" fillId="0" borderId="119" xfId="22" applyFont="true" applyBorder="true" applyAlignment="true" applyProtection="false">
      <alignment horizontal="left" vertical="center" textRotation="0" wrapText="true" indent="0" shrinkToFit="false"/>
      <protection locked="true" hidden="false"/>
    </xf>
    <xf numFmtId="164" fontId="13" fillId="0" borderId="43" xfId="22" applyFont="true" applyBorder="true" applyAlignment="true" applyProtection="false">
      <alignment horizontal="left" vertical="center" textRotation="0" wrapText="true" indent="0" shrinkToFit="false"/>
      <protection locked="true" hidden="false"/>
    </xf>
    <xf numFmtId="164" fontId="6" fillId="0" borderId="43" xfId="22" applyFont="true" applyBorder="true" applyAlignment="true" applyProtection="false">
      <alignment horizontal="center" vertical="center" textRotation="0" wrapText="false" indent="0" shrinkToFit="false"/>
      <protection locked="true" hidden="false"/>
    </xf>
    <xf numFmtId="164" fontId="13" fillId="0" borderId="43" xfId="22" applyFont="true" applyBorder="true" applyAlignment="false" applyProtection="false">
      <alignment horizontal="general" vertical="center" textRotation="0" wrapText="false" indent="0" shrinkToFit="false"/>
      <protection locked="true" hidden="false"/>
    </xf>
    <xf numFmtId="164" fontId="6" fillId="0" borderId="124" xfId="22" applyFont="true" applyBorder="true" applyAlignment="true" applyProtection="false">
      <alignment horizontal="center" vertical="center" textRotation="0" wrapText="true" indent="0" shrinkToFit="false"/>
      <protection locked="true" hidden="false"/>
    </xf>
    <xf numFmtId="164" fontId="6" fillId="0" borderId="20" xfId="22" applyFont="true" applyBorder="true" applyAlignment="true" applyProtection="false">
      <alignment horizontal="center" vertical="center" textRotation="0" wrapText="true" indent="0" shrinkToFit="false"/>
      <protection locked="true" hidden="false"/>
    </xf>
    <xf numFmtId="164" fontId="17" fillId="0" borderId="45" xfId="22" applyFont="true" applyBorder="true" applyAlignment="true" applyProtection="false">
      <alignment horizontal="center" vertical="center" textRotation="0" wrapText="true" indent="0" shrinkToFit="false"/>
      <protection locked="true" hidden="false"/>
    </xf>
    <xf numFmtId="164" fontId="17" fillId="0" borderId="33" xfId="22" applyFont="true" applyBorder="true" applyAlignment="true" applyProtection="false">
      <alignment horizontal="center" vertical="center" textRotation="0" wrapText="true" indent="0" shrinkToFit="false"/>
      <protection locked="true" hidden="false"/>
    </xf>
    <xf numFmtId="164" fontId="13" fillId="0" borderId="82" xfId="22" applyFont="true" applyBorder="true" applyAlignment="true" applyProtection="false">
      <alignment horizontal="left" vertical="center" textRotation="0" wrapText="true" indent="0" shrinkToFit="false"/>
      <protection locked="true" hidden="false"/>
    </xf>
    <xf numFmtId="164" fontId="13" fillId="0" borderId="36" xfId="22" applyFont="true" applyBorder="true" applyAlignment="true" applyProtection="false">
      <alignment horizontal="left" vertical="center" textRotation="0" wrapText="true" indent="0" shrinkToFit="false"/>
      <protection locked="true" hidden="false"/>
    </xf>
    <xf numFmtId="164" fontId="6" fillId="0" borderId="45" xfId="22" applyFont="true" applyBorder="true" applyAlignment="true" applyProtection="false">
      <alignment horizontal="center" vertical="center" textRotation="0" wrapText="false" indent="0" shrinkToFit="false"/>
      <protection locked="true" hidden="false"/>
    </xf>
    <xf numFmtId="164" fontId="13" fillId="0" borderId="36" xfId="22" applyFont="true" applyBorder="true" applyAlignment="false" applyProtection="false">
      <alignment horizontal="general" vertical="center" textRotation="0" wrapText="false" indent="0" shrinkToFit="false"/>
      <protection locked="true" hidden="false"/>
    </xf>
    <xf numFmtId="164" fontId="13" fillId="0" borderId="125" xfId="22" applyFont="true" applyBorder="true" applyAlignment="true" applyProtection="false">
      <alignment horizontal="center" vertical="center" textRotation="0" wrapText="true" indent="0" shrinkToFit="false"/>
      <protection locked="true" hidden="false"/>
    </xf>
    <xf numFmtId="164" fontId="13" fillId="0" borderId="126" xfId="22" applyFont="true" applyBorder="true" applyAlignment="true" applyProtection="false">
      <alignment horizontal="center" vertical="center" textRotation="0" wrapText="true" indent="0" shrinkToFit="false"/>
      <protection locked="true" hidden="false"/>
    </xf>
    <xf numFmtId="164" fontId="13" fillId="0" borderId="127" xfId="22" applyFont="true" applyBorder="true" applyAlignment="true" applyProtection="false">
      <alignment horizontal="center" vertical="center" textRotation="0" wrapText="true" indent="0" shrinkToFit="false"/>
      <protection locked="true" hidden="false"/>
    </xf>
    <xf numFmtId="164" fontId="13" fillId="0" borderId="51" xfId="22" applyFont="true" applyBorder="true" applyAlignment="true" applyProtection="false">
      <alignment horizontal="center" vertical="center" textRotation="0" wrapText="true" indent="0" shrinkToFit="false"/>
      <protection locked="true" hidden="false"/>
    </xf>
    <xf numFmtId="164" fontId="13" fillId="0" borderId="128" xfId="22" applyFont="true" applyBorder="true" applyAlignment="true" applyProtection="false">
      <alignment horizontal="center" vertical="center" textRotation="0" wrapText="true" indent="0" shrinkToFit="false"/>
      <protection locked="true" hidden="false"/>
    </xf>
    <xf numFmtId="164" fontId="13" fillId="0" borderId="124" xfId="22" applyFont="true" applyBorder="true" applyAlignment="true" applyProtection="false">
      <alignment horizontal="center" vertical="center" textRotation="0" wrapText="false" indent="0" shrinkToFit="false"/>
      <protection locked="true" hidden="false"/>
    </xf>
    <xf numFmtId="164" fontId="13" fillId="0" borderId="127" xfId="20" applyFont="true" applyBorder="true" applyAlignment="true" applyProtection="true">
      <alignment horizontal="center" vertical="center" textRotation="0" wrapText="true" indent="0" shrinkToFit="false"/>
      <protection locked="true" hidden="false"/>
    </xf>
    <xf numFmtId="164" fontId="13" fillId="0" borderId="126" xfId="20" applyFont="true" applyBorder="true" applyAlignment="true" applyProtection="true">
      <alignment horizontal="center" vertical="center" textRotation="0" wrapText="true" indent="0" shrinkToFit="false"/>
      <protection locked="true" hidden="false"/>
    </xf>
    <xf numFmtId="164" fontId="13" fillId="0" borderId="128" xfId="20" applyFont="true" applyBorder="true" applyAlignment="true" applyProtection="true">
      <alignment horizontal="center" vertical="center" textRotation="0" wrapText="true" indent="0" shrinkToFit="false"/>
      <protection locked="true" hidden="false"/>
    </xf>
    <xf numFmtId="164" fontId="13" fillId="0" borderId="37" xfId="22" applyFont="true" applyBorder="true" applyAlignment="true" applyProtection="false">
      <alignment horizontal="left" vertical="center" textRotation="0" wrapText="true" indent="0" shrinkToFit="false"/>
      <protection locked="true" hidden="false"/>
    </xf>
    <xf numFmtId="176" fontId="106" fillId="0" borderId="129" xfId="20" applyFont="true" applyBorder="true" applyAlignment="true" applyProtection="true">
      <alignment horizontal="general" vertical="center" textRotation="0" wrapText="true" indent="0" shrinkToFit="false"/>
      <protection locked="true" hidden="false"/>
    </xf>
    <xf numFmtId="176" fontId="106" fillId="0" borderId="4" xfId="20" applyFont="true" applyBorder="true" applyAlignment="true" applyProtection="true">
      <alignment horizontal="general" vertical="center" textRotation="0" wrapText="true" indent="0" shrinkToFit="false"/>
      <protection locked="true" hidden="false"/>
    </xf>
    <xf numFmtId="176" fontId="106" fillId="0" borderId="5" xfId="20" applyFont="true" applyBorder="true" applyAlignment="true" applyProtection="true">
      <alignment horizontal="general" vertical="center" textRotation="0" wrapText="true" indent="0" shrinkToFit="false"/>
      <protection locked="true" hidden="false"/>
    </xf>
    <xf numFmtId="176" fontId="106" fillId="0" borderId="53" xfId="20" applyFont="true" applyBorder="true" applyAlignment="true" applyProtection="true">
      <alignment horizontal="general" vertical="center" textRotation="0" wrapText="true" indent="0" shrinkToFit="false"/>
      <protection locked="true" hidden="false"/>
    </xf>
    <xf numFmtId="176" fontId="106" fillId="0" borderId="18" xfId="20" applyFont="true" applyBorder="true" applyAlignment="true" applyProtection="true">
      <alignment horizontal="general" vertical="center" textRotation="0" wrapText="true" indent="0" shrinkToFit="false"/>
      <protection locked="true" hidden="false"/>
    </xf>
    <xf numFmtId="176" fontId="106" fillId="0" borderId="37" xfId="20" applyFont="true" applyBorder="true" applyAlignment="true" applyProtection="true">
      <alignment horizontal="general" vertical="center" textRotation="0" wrapText="true" indent="0" shrinkToFit="false"/>
      <protection locked="true" hidden="false"/>
    </xf>
    <xf numFmtId="176" fontId="107" fillId="0" borderId="25" xfId="20" applyFont="true" applyBorder="true" applyAlignment="true" applyProtection="true">
      <alignment horizontal="right" vertical="center" textRotation="0" wrapText="true" indent="0" shrinkToFit="false"/>
      <protection locked="true" hidden="false"/>
    </xf>
    <xf numFmtId="176" fontId="107" fillId="0" borderId="27" xfId="20" applyFont="true" applyBorder="true" applyAlignment="true" applyProtection="true">
      <alignment horizontal="right" vertical="center" textRotation="0" wrapText="true" indent="0" shrinkToFit="false"/>
      <protection locked="true" hidden="false"/>
    </xf>
    <xf numFmtId="176" fontId="107" fillId="0" borderId="130" xfId="20" applyFont="true" applyBorder="true" applyAlignment="true" applyProtection="true">
      <alignment horizontal="right" vertical="center" textRotation="0" wrapText="true" indent="0" shrinkToFit="false"/>
      <protection locked="true" hidden="false"/>
    </xf>
    <xf numFmtId="176" fontId="13" fillId="0" borderId="25" xfId="20" applyFont="true" applyBorder="true" applyAlignment="true" applyProtection="true">
      <alignment horizontal="general" vertical="center" textRotation="0" wrapText="true" indent="0" shrinkToFit="false"/>
      <protection locked="true" hidden="false"/>
    </xf>
    <xf numFmtId="176" fontId="13" fillId="0" borderId="27" xfId="20" applyFont="true" applyBorder="true" applyAlignment="true" applyProtection="true">
      <alignment horizontal="general" vertical="center" textRotation="0" wrapText="true" indent="0" shrinkToFit="false"/>
      <protection locked="true" hidden="false"/>
    </xf>
    <xf numFmtId="164" fontId="13" fillId="0" borderId="130" xfId="22" applyFont="true" applyBorder="true" applyAlignment="false" applyProtection="false">
      <alignment horizontal="general" vertical="center" textRotation="0" wrapText="false" indent="0" shrinkToFit="false"/>
      <protection locked="true" hidden="false"/>
    </xf>
    <xf numFmtId="164" fontId="6" fillId="0" borderId="37" xfId="22" applyFont="true" applyBorder="true" applyAlignment="false" applyProtection="false">
      <alignment horizontal="general" vertical="center" textRotation="0" wrapText="false" indent="0" shrinkToFit="false"/>
      <protection locked="true" hidden="false"/>
    </xf>
    <xf numFmtId="164" fontId="6" fillId="0" borderId="131" xfId="22" applyFont="true" applyBorder="true" applyAlignment="false" applyProtection="false">
      <alignment horizontal="general" vertical="center" textRotation="0" wrapText="false" indent="0" shrinkToFit="false"/>
      <protection locked="true" hidden="false"/>
    </xf>
    <xf numFmtId="176" fontId="106" fillId="0" borderId="22" xfId="20" applyFont="true" applyBorder="true" applyAlignment="true" applyProtection="true">
      <alignment horizontal="general" vertical="center" textRotation="0" wrapText="true" indent="0" shrinkToFit="false"/>
      <protection locked="true" hidden="false"/>
    </xf>
    <xf numFmtId="176" fontId="106" fillId="0" borderId="1" xfId="20" applyFont="true" applyBorder="true" applyAlignment="true" applyProtection="true">
      <alignment horizontal="general" vertical="center" textRotation="0" wrapText="true" indent="0" shrinkToFit="false"/>
      <protection locked="true" hidden="false"/>
    </xf>
    <xf numFmtId="176" fontId="106" fillId="0" borderId="13" xfId="20" applyFont="true" applyBorder="true" applyAlignment="true" applyProtection="true">
      <alignment horizontal="general" vertical="center" textRotation="0" wrapText="true" indent="0" shrinkToFit="false"/>
      <protection locked="true" hidden="false"/>
    </xf>
    <xf numFmtId="176" fontId="106" fillId="0" borderId="38" xfId="20" applyFont="true" applyBorder="true" applyAlignment="true" applyProtection="true">
      <alignment horizontal="general" vertical="center" textRotation="0" wrapText="true" indent="0" shrinkToFit="false"/>
      <protection locked="true" hidden="false"/>
    </xf>
    <xf numFmtId="176" fontId="106" fillId="0" borderId="9" xfId="20" applyFont="true" applyBorder="true" applyAlignment="true" applyProtection="true">
      <alignment horizontal="general" vertical="center" textRotation="0" wrapText="true" indent="0" shrinkToFit="false"/>
      <protection locked="true" hidden="false"/>
    </xf>
    <xf numFmtId="176" fontId="106" fillId="0" borderId="82" xfId="20" applyFont="true" applyBorder="true" applyAlignment="true" applyProtection="true">
      <alignment horizontal="general" vertical="center" textRotation="0" wrapText="true" indent="0" shrinkToFit="false"/>
      <protection locked="true" hidden="false"/>
    </xf>
    <xf numFmtId="176" fontId="107" fillId="0" borderId="22" xfId="20" applyFont="true" applyBorder="true" applyAlignment="true" applyProtection="true">
      <alignment horizontal="right" vertical="center" textRotation="0" wrapText="true" indent="0" shrinkToFit="false"/>
      <protection locked="true" hidden="false"/>
    </xf>
    <xf numFmtId="176" fontId="107" fillId="0" borderId="1" xfId="20" applyFont="true" applyBorder="true" applyAlignment="true" applyProtection="true">
      <alignment horizontal="right" vertical="center" textRotation="0" wrapText="true" indent="0" shrinkToFit="false"/>
      <protection locked="true" hidden="false"/>
    </xf>
    <xf numFmtId="176" fontId="107" fillId="0" borderId="38" xfId="20" applyFont="true" applyBorder="true" applyAlignment="true" applyProtection="true">
      <alignment horizontal="right" vertical="center" textRotation="0" wrapText="true" indent="0" shrinkToFit="false"/>
      <protection locked="true" hidden="false"/>
    </xf>
    <xf numFmtId="176" fontId="13" fillId="0" borderId="22" xfId="20" applyFont="true" applyBorder="true" applyAlignment="true" applyProtection="true">
      <alignment horizontal="general" vertical="center" textRotation="0" wrapText="true" indent="0" shrinkToFit="false"/>
      <protection locked="true" hidden="false"/>
    </xf>
    <xf numFmtId="176" fontId="13" fillId="0" borderId="1" xfId="20" applyFont="true" applyBorder="true" applyAlignment="true" applyProtection="true">
      <alignment horizontal="general" vertical="center" textRotation="0" wrapText="true" indent="0" shrinkToFit="false"/>
      <protection locked="true" hidden="false"/>
    </xf>
    <xf numFmtId="164" fontId="13" fillId="0" borderId="38" xfId="22" applyFont="true" applyBorder="true" applyAlignment="false" applyProtection="false">
      <alignment horizontal="general" vertical="center" textRotation="0" wrapText="false" indent="0" shrinkToFit="false"/>
      <protection locked="true" hidden="false"/>
    </xf>
    <xf numFmtId="164" fontId="24" fillId="0" borderId="132" xfId="22" applyFont="true" applyBorder="true" applyAlignment="true" applyProtection="false">
      <alignment horizontal="general" vertical="center" textRotation="0" wrapText="true" indent="0" shrinkToFit="false"/>
      <protection locked="true" hidden="false"/>
    </xf>
    <xf numFmtId="164" fontId="6" fillId="0" borderId="45" xfId="22" applyFont="true" applyBorder="true" applyAlignment="false" applyProtection="false">
      <alignment horizontal="general" vertical="center" textRotation="0" wrapText="false" indent="0" shrinkToFit="false"/>
      <protection locked="true" hidden="false"/>
    </xf>
    <xf numFmtId="164" fontId="6" fillId="0" borderId="82" xfId="22" applyFont="true" applyBorder="true" applyAlignment="false" applyProtection="false">
      <alignment horizontal="general" vertical="center" textRotation="0" wrapText="false" indent="0" shrinkToFit="false"/>
      <protection locked="true" hidden="false"/>
    </xf>
    <xf numFmtId="164" fontId="6" fillId="0" borderId="36" xfId="22" applyFont="true" applyBorder="true" applyAlignment="false" applyProtection="false">
      <alignment horizontal="general" vertical="center" textRotation="0" wrapText="false" indent="0" shrinkToFit="false"/>
      <protection locked="true" hidden="false"/>
    </xf>
    <xf numFmtId="176" fontId="13" fillId="0" borderId="38" xfId="20" applyFont="true" applyBorder="true" applyAlignment="true" applyProtection="true">
      <alignment horizontal="general" vertical="center" textRotation="0" wrapText="true" indent="0" shrinkToFit="false"/>
      <protection locked="true" hidden="false"/>
    </xf>
    <xf numFmtId="176" fontId="13" fillId="0" borderId="24" xfId="20" applyFont="true" applyBorder="true" applyAlignment="true" applyProtection="true">
      <alignment horizontal="general" vertical="center" textRotation="0" wrapText="true" indent="0" shrinkToFit="false"/>
      <protection locked="true" hidden="false"/>
    </xf>
    <xf numFmtId="164" fontId="13" fillId="0" borderId="120" xfId="22" applyFont="true" applyBorder="true" applyAlignment="true" applyProtection="false">
      <alignment horizontal="left" vertical="center" textRotation="0" wrapText="true" indent="0" shrinkToFit="false"/>
      <protection locked="true" hidden="false"/>
    </xf>
    <xf numFmtId="164" fontId="13" fillId="0" borderId="45" xfId="22" applyFont="true" applyBorder="true" applyAlignment="true" applyProtection="false">
      <alignment horizontal="left" vertical="center" textRotation="0" wrapText="true" indent="0" shrinkToFit="false"/>
      <protection locked="true" hidden="false"/>
    </xf>
    <xf numFmtId="176" fontId="106" fillId="0" borderId="39" xfId="20" applyFont="true" applyBorder="true" applyAlignment="true" applyProtection="true">
      <alignment horizontal="general" vertical="center" textRotation="0" wrapText="true" indent="0" shrinkToFit="false"/>
      <protection locked="true" hidden="false"/>
    </xf>
    <xf numFmtId="176" fontId="106" fillId="0" borderId="40" xfId="20" applyFont="true" applyBorder="true" applyAlignment="true" applyProtection="true">
      <alignment horizontal="general" vertical="center" textRotation="0" wrapText="true" indent="0" shrinkToFit="false"/>
      <protection locked="true" hidden="false"/>
    </xf>
    <xf numFmtId="176" fontId="106" fillId="0" borderId="133" xfId="20" applyFont="true" applyBorder="true" applyAlignment="true" applyProtection="true">
      <alignment horizontal="general" vertical="center" textRotation="0" wrapText="true" indent="0" shrinkToFit="false"/>
      <protection locked="true" hidden="false"/>
    </xf>
    <xf numFmtId="176" fontId="106" fillId="0" borderId="134" xfId="20" applyFont="true" applyBorder="true" applyAlignment="true" applyProtection="true">
      <alignment horizontal="general" vertical="center" textRotation="0" wrapText="true" indent="0" shrinkToFit="false"/>
      <protection locked="true" hidden="false"/>
    </xf>
    <xf numFmtId="176" fontId="106" fillId="0" borderId="14" xfId="20" applyFont="true" applyBorder="true" applyAlignment="true" applyProtection="true">
      <alignment horizontal="general" vertical="center" textRotation="0" wrapText="true" indent="0" shrinkToFit="false"/>
      <protection locked="true" hidden="false"/>
    </xf>
    <xf numFmtId="176" fontId="106" fillId="0" borderId="31" xfId="20" applyFont="true" applyBorder="true" applyAlignment="true" applyProtection="true">
      <alignment horizontal="general" vertical="center" textRotation="0" wrapText="true" indent="0" shrinkToFit="false"/>
      <protection locked="true" hidden="false"/>
    </xf>
    <xf numFmtId="176" fontId="106" fillId="0" borderId="73" xfId="20" applyFont="true" applyBorder="true" applyAlignment="true" applyProtection="true">
      <alignment horizontal="general" vertical="center" textRotation="0" wrapText="true" indent="0" shrinkToFit="false"/>
      <protection locked="true" hidden="false"/>
    </xf>
    <xf numFmtId="176" fontId="107" fillId="0" borderId="39" xfId="20" applyFont="true" applyBorder="true" applyAlignment="true" applyProtection="true">
      <alignment horizontal="right" vertical="center" textRotation="0" wrapText="true" indent="0" shrinkToFit="false"/>
      <protection locked="true" hidden="false"/>
    </xf>
    <xf numFmtId="176" fontId="107" fillId="0" borderId="40" xfId="20" applyFont="true" applyBorder="true" applyAlignment="true" applyProtection="true">
      <alignment horizontal="right" vertical="center" textRotation="0" wrapText="true" indent="0" shrinkToFit="false"/>
      <protection locked="true" hidden="false"/>
    </xf>
    <xf numFmtId="176" fontId="107" fillId="0" borderId="41" xfId="20" applyFont="true" applyBorder="true" applyAlignment="true" applyProtection="true">
      <alignment horizontal="right" vertical="center" textRotation="0" wrapText="true" indent="0" shrinkToFit="false"/>
      <protection locked="true" hidden="false"/>
    </xf>
    <xf numFmtId="176" fontId="13" fillId="0" borderId="134" xfId="20" applyFont="true" applyBorder="true" applyAlignment="true" applyProtection="true">
      <alignment horizontal="general" vertical="center" textRotation="0" wrapText="true" indent="0" shrinkToFit="false"/>
      <protection locked="true" hidden="false"/>
    </xf>
    <xf numFmtId="176" fontId="13" fillId="0" borderId="6" xfId="20" applyFont="true" applyBorder="true" applyAlignment="true" applyProtection="true">
      <alignment horizontal="general" vertical="center" textRotation="0" wrapText="true" indent="0" shrinkToFit="false"/>
      <protection locked="true" hidden="false"/>
    </xf>
    <xf numFmtId="176" fontId="106" fillId="0" borderId="28" xfId="20" applyFont="true" applyBorder="true" applyAlignment="true" applyProtection="true">
      <alignment horizontal="general" vertical="center" textRotation="0" wrapText="true" indent="0" shrinkToFit="false"/>
      <protection locked="true" hidden="false"/>
    </xf>
    <xf numFmtId="176" fontId="106" fillId="0" borderId="130" xfId="20" applyFont="true" applyBorder="true" applyAlignment="true" applyProtection="true">
      <alignment horizontal="general" vertical="center" textRotation="0" wrapText="true" indent="0" shrinkToFit="false"/>
      <protection locked="true" hidden="false"/>
    </xf>
    <xf numFmtId="176" fontId="106" fillId="0" borderId="47" xfId="20" applyFont="true" applyBorder="true" applyAlignment="true" applyProtection="true">
      <alignment horizontal="general" vertical="center" textRotation="0" wrapText="true" indent="0" shrinkToFit="false"/>
      <protection locked="true" hidden="false"/>
    </xf>
    <xf numFmtId="176" fontId="106" fillId="0" borderId="119" xfId="20" applyFont="true" applyBorder="true" applyAlignment="true" applyProtection="true">
      <alignment horizontal="general" vertical="center" textRotation="0" wrapText="true" indent="0" shrinkToFit="false"/>
      <protection locked="true" hidden="false"/>
    </xf>
    <xf numFmtId="176" fontId="107" fillId="0" borderId="129" xfId="20" applyFont="true" applyBorder="true" applyAlignment="true" applyProtection="true">
      <alignment horizontal="right" vertical="center" textRotation="0" wrapText="true" indent="0" shrinkToFit="false"/>
      <protection locked="true" hidden="false"/>
    </xf>
    <xf numFmtId="176" fontId="107" fillId="0" borderId="4" xfId="20" applyFont="true" applyBorder="true" applyAlignment="true" applyProtection="true">
      <alignment horizontal="right" vertical="center" textRotation="0" wrapText="true" indent="0" shrinkToFit="false"/>
      <protection locked="true" hidden="false"/>
    </xf>
    <xf numFmtId="176" fontId="107" fillId="0" borderId="53" xfId="20" applyFont="true" applyBorder="true" applyAlignment="true" applyProtection="true">
      <alignment horizontal="right" vertical="center" textRotation="0" wrapText="true" indent="0" shrinkToFit="false"/>
      <protection locked="true" hidden="false"/>
    </xf>
    <xf numFmtId="164" fontId="13" fillId="0" borderId="83" xfId="22" applyFont="true" applyBorder="true" applyAlignment="true" applyProtection="false">
      <alignment horizontal="general" vertical="center" textRotation="0" wrapText="true" indent="0" shrinkToFit="false"/>
      <protection locked="true" hidden="false"/>
    </xf>
    <xf numFmtId="176" fontId="106" fillId="0" borderId="41" xfId="20" applyFont="true" applyBorder="true" applyAlignment="true" applyProtection="true">
      <alignment horizontal="general" vertical="center" textRotation="0" wrapText="true" indent="0" shrinkToFit="false"/>
      <protection locked="true" hidden="false"/>
    </xf>
    <xf numFmtId="176" fontId="106" fillId="0" borderId="135" xfId="20" applyFont="true" applyBorder="true" applyAlignment="true" applyProtection="true">
      <alignment horizontal="general" vertical="center" textRotation="0" wrapText="true" indent="0" shrinkToFit="false"/>
      <protection locked="true" hidden="false"/>
    </xf>
    <xf numFmtId="176" fontId="106" fillId="0" borderId="120" xfId="20" applyFont="true" applyBorder="true" applyAlignment="true" applyProtection="true">
      <alignment horizontal="general" vertical="center" textRotation="0" wrapText="true" indent="0" shrinkToFit="false"/>
      <protection locked="true" hidden="false"/>
    </xf>
    <xf numFmtId="176" fontId="13" fillId="0" borderId="39" xfId="20" applyFont="true" applyBorder="true" applyAlignment="true" applyProtection="true">
      <alignment horizontal="general" vertical="center" textRotation="0" wrapText="true" indent="0" shrinkToFit="false"/>
      <protection locked="true" hidden="false"/>
    </xf>
    <xf numFmtId="176" fontId="13" fillId="0" borderId="40" xfId="20" applyFont="true" applyBorder="true" applyAlignment="true" applyProtection="true">
      <alignment horizontal="general" vertical="center" textRotation="0" wrapText="true" indent="0" shrinkToFit="false"/>
      <protection locked="true" hidden="false"/>
    </xf>
    <xf numFmtId="176" fontId="13" fillId="0" borderId="41" xfId="20" applyFont="true" applyBorder="true" applyAlignment="true" applyProtection="true">
      <alignment horizontal="general" vertical="center" textRotation="0" wrapText="true" indent="0" shrinkToFit="false"/>
      <protection locked="true" hidden="false"/>
    </xf>
    <xf numFmtId="164" fontId="6" fillId="0" borderId="120" xfId="22" applyFont="true" applyBorder="true" applyAlignment="fals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17" fillId="0" borderId="0"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7" fillId="0" borderId="0" xfId="22" applyFont="true" applyBorder="false" applyAlignment="true" applyProtection="false">
      <alignment horizontal="left" vertical="center" textRotation="0" wrapText="false" indent="0" shrinkToFit="false"/>
      <protection locked="true" hidden="false"/>
    </xf>
    <xf numFmtId="164" fontId="0" fillId="0" borderId="0" xfId="22" applyFont="true" applyBorder="false" applyAlignment="false" applyProtection="false">
      <alignment horizontal="general" vertical="center" textRotation="0" wrapText="false" indent="0" shrinkToFit="false"/>
      <protection locked="true" hidden="false"/>
    </xf>
    <xf numFmtId="164" fontId="10" fillId="0" borderId="0" xfId="22" applyFont="true" applyBorder="false" applyAlignment="true" applyProtection="false">
      <alignment horizontal="left" vertical="center" textRotation="0" wrapText="false" indent="0" shrinkToFit="false"/>
      <protection locked="true" hidden="false"/>
    </xf>
    <xf numFmtId="164" fontId="10" fillId="0" borderId="0" xfId="22" applyFont="true" applyBorder="false" applyAlignment="true" applyProtection="false">
      <alignment horizontal="general" vertical="center" textRotation="0" wrapText="false" indent="0" shrinkToFit="false"/>
      <protection locked="true" hidden="false"/>
    </xf>
    <xf numFmtId="164" fontId="17" fillId="0" borderId="1" xfId="22" applyFont="true" applyBorder="true" applyAlignment="true" applyProtection="false">
      <alignment horizontal="center" vertical="center" textRotation="0" wrapText="true" indent="0" shrinkToFit="false"/>
      <protection locked="true" hidden="false"/>
    </xf>
    <xf numFmtId="164" fontId="16" fillId="0" borderId="1" xfId="22"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6" fillId="0" borderId="1" xfId="22" applyFont="true" applyBorder="true" applyAlignment="true" applyProtection="false">
      <alignment horizontal="center" vertical="center" textRotation="0" wrapText="false" indent="0" shrinkToFit="false"/>
      <protection locked="true" hidden="false"/>
    </xf>
    <xf numFmtId="164" fontId="16" fillId="2" borderId="1" xfId="20" applyFont="true" applyBorder="true" applyAlignment="true" applyProtection="true">
      <alignment horizontal="center" vertical="center" textRotation="0" wrapText="true" indent="0" shrinkToFit="false"/>
      <protection locked="true" hidden="false"/>
    </xf>
    <xf numFmtId="164" fontId="110" fillId="0" borderId="1" xfId="0" applyFont="true" applyBorder="true" applyAlignment="true" applyProtection="false">
      <alignment horizontal="general" vertical="top" textRotation="0" wrapText="true" indent="0" shrinkToFit="false"/>
      <protection locked="true" hidden="false"/>
    </xf>
    <xf numFmtId="164" fontId="10" fillId="2" borderId="1" xfId="20" applyFont="true" applyBorder="true" applyAlignment="true" applyProtection="true">
      <alignment horizontal="left" vertical="top" textRotation="0" wrapText="true" indent="0" shrinkToFit="false"/>
      <protection locked="true" hidden="false"/>
    </xf>
    <xf numFmtId="164" fontId="10" fillId="2" borderId="1" xfId="20" applyFont="true" applyBorder="true" applyAlignment="true" applyProtection="true">
      <alignment horizontal="general" vertical="top" textRotation="0" wrapText="tru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4" fontId="10" fillId="0" borderId="1" xfId="0" applyFont="true" applyBorder="true" applyAlignment="true" applyProtection="false">
      <alignment horizontal="general" vertical="top" textRotation="0" wrapText="true" indent="0" shrinkToFit="false"/>
      <protection locked="true" hidden="false"/>
    </xf>
    <xf numFmtId="164" fontId="16" fillId="2" borderId="6" xfId="20" applyFont="true" applyBorder="true" applyAlignment="true" applyProtection="true">
      <alignment horizontal="center" vertical="center" textRotation="0" wrapText="true" indent="0" shrinkToFit="false"/>
      <protection locked="true" hidden="false"/>
    </xf>
    <xf numFmtId="164" fontId="10" fillId="2" borderId="6" xfId="20" applyFont="true" applyBorder="true" applyAlignment="true" applyProtection="true">
      <alignment horizontal="general" vertical="top" textRotation="0" wrapText="true" indent="0" shrinkToFit="false"/>
      <protection locked="true" hidden="false"/>
    </xf>
    <xf numFmtId="164" fontId="10" fillId="2" borderId="9" xfId="20" applyFont="true" applyBorder="true" applyAlignment="true" applyProtection="true">
      <alignment horizontal="general" vertical="top" textRotation="0" wrapText="true" indent="0" shrinkToFit="false"/>
      <protection locked="true" hidden="false"/>
    </xf>
    <xf numFmtId="164" fontId="16"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0" fillId="2" borderId="9" xfId="20" applyFont="true" applyBorder="true" applyAlignment="true" applyProtection="true">
      <alignment horizontal="left" vertical="top" textRotation="0" wrapText="true" indent="0" shrinkToFit="false"/>
      <protection locked="true" hidden="false"/>
    </xf>
    <xf numFmtId="164" fontId="10" fillId="0" borderId="1" xfId="20" applyFont="true" applyBorder="true" applyAlignment="true" applyProtection="true">
      <alignment horizontal="general" vertical="top" textRotation="0" wrapText="true" indent="0" shrinkToFit="false"/>
      <protection locked="true" hidden="false"/>
    </xf>
    <xf numFmtId="164" fontId="10" fillId="0" borderId="9" xfId="20" applyFont="true" applyBorder="true" applyAlignment="true" applyProtection="true">
      <alignment horizontal="left" vertical="top" textRotation="0" wrapText="true" indent="0" shrinkToFit="false"/>
      <protection locked="true" hidden="false"/>
    </xf>
    <xf numFmtId="164" fontId="10" fillId="0" borderId="6" xfId="0" applyFont="true" applyBorder="true" applyAlignment="true" applyProtection="false">
      <alignment horizontal="general" vertical="top" textRotation="0" wrapText="true" indent="0" shrinkToFit="false"/>
      <protection locked="true" hidden="false"/>
    </xf>
    <xf numFmtId="164" fontId="16" fillId="2" borderId="4" xfId="20" applyFont="true" applyBorder="true" applyAlignment="true" applyProtection="true">
      <alignment horizontal="center" vertical="center" textRotation="0" wrapText="true" indent="0" shrinkToFit="false"/>
      <protection locked="true" hidden="false"/>
    </xf>
    <xf numFmtId="164" fontId="10" fillId="0" borderId="4" xfId="20" applyFont="true" applyBorder="true" applyAlignment="true" applyProtection="true">
      <alignment horizontal="left" vertical="top" textRotation="0" wrapText="true" indent="0" shrinkToFit="false"/>
      <protection locked="true" hidden="false"/>
    </xf>
    <xf numFmtId="164" fontId="16" fillId="0" borderId="9" xfId="22" applyFont="true" applyBorder="true" applyAlignment="true" applyProtection="false">
      <alignment horizontal="center" vertical="center" textRotation="0" wrapText="false" indent="0" shrinkToFit="false"/>
      <protection locked="true" hidden="false"/>
    </xf>
    <xf numFmtId="164" fontId="10" fillId="2" borderId="6" xfId="20" applyFont="true" applyBorder="true" applyAlignment="true" applyProtection="true">
      <alignment horizontal="left" vertical="top" textRotation="0" wrapText="true" indent="0" shrinkToFit="false"/>
      <protection locked="true" hidden="false"/>
    </xf>
    <xf numFmtId="164" fontId="16" fillId="2" borderId="13" xfId="20" applyFont="true" applyBorder="true" applyAlignment="true" applyProtection="true">
      <alignment horizontal="center" vertical="center" textRotation="0" wrapText="true" indent="0" shrinkToFit="false"/>
      <protection locked="true" hidden="false"/>
    </xf>
    <xf numFmtId="164" fontId="10" fillId="2" borderId="4" xfId="20" applyFont="true" applyBorder="true" applyAlignment="true" applyProtection="true">
      <alignment horizontal="left" vertical="top" textRotation="0" wrapText="true" indent="0" shrinkToFit="false"/>
      <protection locked="true" hidden="false"/>
    </xf>
    <xf numFmtId="164" fontId="10" fillId="0" borderId="1" xfId="20" applyFont="true" applyBorder="true" applyAlignment="true" applyProtection="true">
      <alignment horizontal="left" vertical="top" textRotation="0" wrapText="true" indent="0" shrinkToFit="false"/>
      <protection locked="true" hidden="false"/>
    </xf>
    <xf numFmtId="164" fontId="100" fillId="0" borderId="1" xfId="0" applyFont="true" applyBorder="true" applyAlignment="true" applyProtection="false">
      <alignment horizontal="general" vertical="center" textRotation="0" wrapText="true" indent="0" shrinkToFit="false"/>
      <protection locked="true" hidden="false"/>
    </xf>
    <xf numFmtId="164" fontId="6" fillId="0" borderId="0" xfId="22" applyFont="false" applyBorder="false" applyAlignment="false" applyProtection="false">
      <alignment horizontal="general" vertical="center" textRotation="0" wrapText="false" indent="0" shrinkToFit="false"/>
      <protection locked="true" hidden="false"/>
    </xf>
    <xf numFmtId="164" fontId="5" fillId="0" borderId="0" xfId="22" applyFont="true" applyBorder="false" applyAlignment="false" applyProtection="false">
      <alignment horizontal="general" vertical="center" textRotation="0" wrapText="false" indent="0" shrinkToFit="false"/>
      <protection locked="true" hidden="false"/>
    </xf>
    <xf numFmtId="164" fontId="13" fillId="0" borderId="20" xfId="22" applyFont="true" applyBorder="true" applyAlignment="false" applyProtection="false">
      <alignment horizontal="general" vertical="center" textRotation="0" wrapText="false" indent="0" shrinkToFit="false"/>
      <protection locked="true" hidden="false"/>
    </xf>
    <xf numFmtId="164" fontId="6" fillId="0" borderId="125" xfId="22" applyFont="true" applyBorder="true" applyAlignment="false" applyProtection="false">
      <alignment horizontal="general" vertical="center" textRotation="0" wrapText="false" indent="0" shrinkToFit="false"/>
      <protection locked="true" hidden="false"/>
    </xf>
    <xf numFmtId="164" fontId="6" fillId="0" borderId="136" xfId="22" applyFont="true" applyBorder="true" applyAlignment="false" applyProtection="false">
      <alignment horizontal="general" vertical="center" textRotation="0" wrapText="false" indent="0" shrinkToFit="false"/>
      <protection locked="true" hidden="false"/>
    </xf>
    <xf numFmtId="164" fontId="6" fillId="0" borderId="124" xfId="22" applyFont="true" applyBorder="true" applyAlignment="false" applyProtection="false">
      <alignment horizontal="general" vertical="center" textRotation="0" wrapText="false" indent="0" shrinkToFit="false"/>
      <protection locked="true" hidden="false"/>
    </xf>
    <xf numFmtId="165" fontId="4" fillId="0" borderId="126" xfId="20" applyFont="true" applyBorder="true" applyAlignment="true" applyProtection="true">
      <alignment horizontal="general" vertical="center" textRotation="0" wrapText="false" indent="0" shrinkToFit="false"/>
      <protection locked="true" hidden="false"/>
    </xf>
    <xf numFmtId="165" fontId="4" fillId="0" borderId="52" xfId="20" applyFont="true" applyBorder="true" applyAlignment="true" applyProtection="true">
      <alignment horizontal="general" vertical="center" textRotation="0" wrapText="false" indent="0" shrinkToFit="false"/>
      <protection locked="true" hidden="false"/>
    </xf>
    <xf numFmtId="164" fontId="13" fillId="0" borderId="131" xfId="22" applyFont="true" applyBorder="true" applyAlignment="false" applyProtection="false">
      <alignment horizontal="general" vertical="center" textRotation="0" wrapText="false" indent="0" shrinkToFit="false"/>
      <protection locked="true" hidden="false"/>
    </xf>
    <xf numFmtId="164" fontId="6" fillId="0" borderId="25" xfId="22" applyFont="true" applyBorder="true" applyAlignment="false" applyProtection="false">
      <alignment horizontal="general" vertical="center" textRotation="0" wrapText="false" indent="0" shrinkToFit="false"/>
      <protection locked="true" hidden="false"/>
    </xf>
    <xf numFmtId="164" fontId="6" fillId="0" borderId="130" xfId="22" applyFont="true" applyBorder="true" applyAlignment="false" applyProtection="false">
      <alignment horizontal="general" vertical="center" textRotation="0" wrapText="false" indent="0" shrinkToFit="false"/>
      <protection locked="true" hidden="false"/>
    </xf>
    <xf numFmtId="172" fontId="5" fillId="0" borderId="27" xfId="22" applyFont="false" applyBorder="true" applyAlignment="false" applyProtection="false">
      <alignment horizontal="general" vertical="center" textRotation="0" wrapText="false" indent="0" shrinkToFit="false"/>
      <protection locked="true" hidden="false"/>
    </xf>
    <xf numFmtId="172" fontId="5" fillId="0" borderId="47" xfId="22" applyFont="false" applyBorder="true" applyAlignment="false" applyProtection="false">
      <alignment horizontal="general" vertical="center" textRotation="0" wrapText="false" indent="0" shrinkToFit="false"/>
      <protection locked="true" hidden="false"/>
    </xf>
    <xf numFmtId="165" fontId="4" fillId="0" borderId="130" xfId="20" applyFont="true" applyBorder="true" applyAlignment="true" applyProtection="true">
      <alignment horizontal="general" vertical="center" textRotation="0" wrapText="false" indent="0" shrinkToFit="false"/>
      <protection locked="true" hidden="false"/>
    </xf>
    <xf numFmtId="164" fontId="6" fillId="0" borderId="0" xfId="22" applyFont="false" applyBorder="true" applyAlignment="false" applyProtection="false">
      <alignment horizontal="general" vertical="center" textRotation="0" wrapText="false" indent="0" shrinkToFit="false"/>
      <protection locked="true" hidden="false"/>
    </xf>
    <xf numFmtId="164" fontId="6" fillId="0" borderId="22" xfId="22" applyFont="true" applyBorder="true" applyAlignment="false" applyProtection="false">
      <alignment horizontal="general" vertical="center" textRotation="0" wrapText="false" indent="0" shrinkToFit="false"/>
      <protection locked="true" hidden="false"/>
    </xf>
    <xf numFmtId="164" fontId="6" fillId="0" borderId="38" xfId="22" applyFont="true" applyBorder="true" applyAlignment="false" applyProtection="false">
      <alignment horizontal="general" vertical="center" textRotation="0" wrapText="false" indent="0" shrinkToFit="false"/>
      <protection locked="true" hidden="false"/>
    </xf>
    <xf numFmtId="172" fontId="5" fillId="0" borderId="1" xfId="22" applyFont="false" applyBorder="true" applyAlignment="false" applyProtection="false">
      <alignment horizontal="general" vertical="center" textRotation="0" wrapText="false" indent="0" shrinkToFit="false"/>
      <protection locked="true" hidden="false"/>
    </xf>
    <xf numFmtId="172" fontId="5" fillId="0" borderId="9" xfId="22" applyFont="false" applyBorder="true" applyAlignment="false" applyProtection="false">
      <alignment horizontal="general" vertical="center" textRotation="0" wrapText="false" indent="0" shrinkToFit="false"/>
      <protection locked="true" hidden="false"/>
    </xf>
    <xf numFmtId="165" fontId="4" fillId="0" borderId="38" xfId="20" applyFont="true" applyBorder="true" applyAlignment="true" applyProtection="true">
      <alignment horizontal="general" vertical="center" textRotation="0" wrapText="false" indent="0" shrinkToFit="false"/>
      <protection locked="true" hidden="false"/>
    </xf>
    <xf numFmtId="164" fontId="6" fillId="0" borderId="134" xfId="22" applyFont="true" applyBorder="true" applyAlignment="false" applyProtection="false">
      <alignment horizontal="general" vertical="center" textRotation="0" wrapText="false" indent="0" shrinkToFit="false"/>
      <protection locked="true" hidden="false"/>
    </xf>
    <xf numFmtId="165" fontId="4" fillId="0" borderId="24" xfId="20" applyFont="true" applyBorder="true" applyAlignment="true" applyProtection="true">
      <alignment horizontal="general" vertical="center" textRotation="0" wrapText="false" indent="0" shrinkToFit="false"/>
      <protection locked="true" hidden="false"/>
    </xf>
    <xf numFmtId="164" fontId="5" fillId="0" borderId="1" xfId="22" applyFont="false" applyBorder="true" applyAlignment="false" applyProtection="false">
      <alignment horizontal="general" vertical="center" textRotation="0" wrapText="false" indent="0" shrinkToFit="false"/>
      <protection locked="true" hidden="false"/>
    </xf>
    <xf numFmtId="164" fontId="5" fillId="0" borderId="9" xfId="22" applyFont="false" applyBorder="true" applyAlignment="false" applyProtection="false">
      <alignment horizontal="general" vertical="center" textRotation="0" wrapText="false" indent="0" shrinkToFit="false"/>
      <protection locked="true" hidden="false"/>
    </xf>
    <xf numFmtId="164" fontId="6" fillId="0" borderId="39" xfId="22" applyFont="true" applyBorder="true" applyAlignment="false" applyProtection="false">
      <alignment horizontal="general" vertical="center" textRotation="0" wrapText="false" indent="0" shrinkToFit="false"/>
      <protection locked="true" hidden="false"/>
    </xf>
    <xf numFmtId="165" fontId="4" fillId="0" borderId="41" xfId="20" applyFont="true" applyBorder="true" applyAlignment="true" applyProtection="true">
      <alignment horizontal="general" vertical="center" textRotation="0" wrapText="false" indent="0" shrinkToFit="false"/>
      <protection locked="true" hidden="false"/>
    </xf>
    <xf numFmtId="164" fontId="6" fillId="0" borderId="129" xfId="22" applyFont="true" applyBorder="true" applyAlignment="false" applyProtection="false">
      <alignment horizontal="general" vertical="center" textRotation="0" wrapText="false" indent="0" shrinkToFit="false"/>
      <protection locked="true" hidden="false"/>
    </xf>
    <xf numFmtId="164" fontId="5" fillId="0" borderId="4" xfId="22" applyFont="false" applyBorder="true" applyAlignment="false" applyProtection="false">
      <alignment horizontal="general" vertical="center" textRotation="0" wrapText="false" indent="0" shrinkToFit="false"/>
      <protection locked="true" hidden="false"/>
    </xf>
    <xf numFmtId="164" fontId="5" fillId="0" borderId="53" xfId="22" applyFont="false" applyBorder="true" applyAlignment="false" applyProtection="false">
      <alignment horizontal="general" vertical="center" textRotation="0" wrapText="false" indent="0" shrinkToFit="false"/>
      <protection locked="true" hidden="false"/>
    </xf>
    <xf numFmtId="164" fontId="13" fillId="0" borderId="45" xfId="22" applyFont="true" applyBorder="true" applyAlignment="false" applyProtection="false">
      <alignment horizontal="general" vertical="center" textRotation="0" wrapText="false" indent="0" shrinkToFit="false"/>
      <protection locked="true" hidden="false"/>
    </xf>
    <xf numFmtId="164" fontId="5" fillId="0" borderId="40" xfId="22" applyFont="false" applyBorder="true" applyAlignment="false" applyProtection="false">
      <alignment horizontal="general" vertical="center" textRotation="0" wrapText="false" indent="0" shrinkToFit="false"/>
      <protection locked="true" hidden="false"/>
    </xf>
    <xf numFmtId="164" fontId="5" fillId="0" borderId="41" xfId="22" applyFont="false" applyBorder="true" applyAlignment="false" applyProtection="false">
      <alignment horizontal="general" vertical="center" textRotation="0" wrapText="false" indent="0" shrinkToFit="false"/>
      <protection locked="true" hidden="false"/>
    </xf>
    <xf numFmtId="164" fontId="6" fillId="0" borderId="41" xfId="22" applyFont="true" applyBorder="true" applyAlignment="false" applyProtection="false">
      <alignment horizontal="general"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桁区切り 2" xfId="21"/>
    <cellStyle name="標準 2" xfId="22"/>
    <cellStyle name="Excel Built-in Comma [0]" xfId="23"/>
  </cellStyles>
  <dxfs count="370">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ill>
        <patternFill>
          <bgColor rgb="FFFFC000"/>
        </patternFill>
      </fill>
    </dxf>
    <dxf>
      <fill>
        <patternFill>
          <bgColor rgb="FFFFC000"/>
        </patternFill>
      </fill>
    </dxf>
    <dxf>
      <fill>
        <patternFill>
          <bgColor rgb="FFFFC000"/>
        </patternFill>
      </fill>
    </dxf>
    <dxf>
      <font>
        <color rgb="FFFFFFFF"/>
      </font>
      <fill>
        <patternFill>
          <bgColor rgb="FFFFFFFF"/>
        </patternFill>
      </fill>
      <border diagonalUp="false" diagonalDown="false">
        <left/>
        <right/>
        <top/>
        <bottom/>
        <diagonal/>
      </border>
    </dxf>
    <dxf>
      <fill>
        <patternFill>
          <bgColor rgb="FFFFC000"/>
        </patternFill>
      </fill>
    </dxf>
    <dxf>
      <font>
        <color rgb="FFDDD9C4"/>
      </font>
      <fill>
        <patternFill>
          <bgColor rgb="FFDDD9C4"/>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DDD9C4"/>
      </font>
      <fill>
        <patternFill>
          <bgColor rgb="FFDDD9C4"/>
        </patternFill>
      </fill>
      <border diagonalUp="false" diagonalDown="false">
        <left/>
        <right/>
        <top/>
        <bottom/>
        <diagonal/>
      </border>
    </dxf>
    <dxf>
      <fill>
        <patternFill>
          <bgColor rgb="FFF2F2F2"/>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style="thin"/>
        <right/>
        <top/>
        <bottom/>
        <diagonal/>
      </border>
    </dxf>
    <dxf>
      <fill>
        <patternFill>
          <bgColor rgb="FFF2F2F2"/>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C000"/>
        </patternFill>
      </fill>
    </dxf>
    <dxf>
      <fill>
        <patternFill>
          <bgColor rgb="FFFFC000"/>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FF0000"/>
      </font>
    </dxf>
    <dxf>
      <font>
        <color rgb="FFFFFFFF"/>
      </font>
      <border diagonalUp="false" diagonalDown="false">
        <left/>
        <right/>
        <top/>
        <bottom/>
        <diagonal/>
      </border>
    </dxf>
    <dxf>
      <font>
        <color rgb="FFFFFFFF"/>
      </font>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2CC"/>
        </patternFill>
      </fill>
    </dxf>
    <dxf>
      <font>
        <b val="1"/>
        <i val="0"/>
        <color rgb="FFFF0000"/>
      </font>
    </dxf>
    <dxf>
      <font>
        <color rgb="FFDDD9C4"/>
      </font>
      <fill>
        <patternFill>
          <bgColor rgb="FFDDD9C4"/>
        </patternFill>
      </fill>
      <border diagonalUp="false" diagonalDown="false">
        <left/>
        <right/>
        <top/>
        <bottom/>
        <diagonal/>
      </border>
    </dxf>
    <dxf>
      <font>
        <color rgb="FFFFFFFF"/>
      </font>
      <fill>
        <patternFill>
          <bgColor rgb="FFFFFFFF"/>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FFFF"/>
        </patternFill>
      </fill>
    </dxf>
    <dxf>
      <fill>
        <patternFill>
          <bgColor rgb="FFFFFFFF"/>
        </patternFill>
      </fill>
    </dxf>
    <dxf>
      <fill>
        <patternFill>
          <bgColor rgb="FFFFF2CC"/>
        </patternFill>
      </fill>
    </dxf>
    <dxf>
      <fill>
        <patternFill>
          <bgColor rgb="FFFFF2CC"/>
        </patternFill>
      </fill>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style="thin"/>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7F7F7F"/>
      <rgbColor rgb="FF800080"/>
      <rgbColor rgb="FF008080"/>
      <rgbColor rgb="FFA6A6A6"/>
      <rgbColor rgb="FF808080"/>
      <rgbColor rgb="FF9999FF"/>
      <rgbColor rgb="FF993366"/>
      <rgbColor rgb="FFFFFFCC"/>
      <rgbColor rgb="FFCCFFFF"/>
      <rgbColor rgb="FF660066"/>
      <rgbColor rgb="FFFF8080"/>
      <rgbColor rgb="FF0066CC"/>
      <rgbColor rgb="FFDDD9C4"/>
      <rgbColor rgb="FF000080"/>
      <rgbColor rgb="FFFF00FF"/>
      <rgbColor rgb="FFFFFF00"/>
      <rgbColor rgb="FF00FFFF"/>
      <rgbColor rgb="FF800080"/>
      <rgbColor rgb="FF800000"/>
      <rgbColor rgb="FF008080"/>
      <rgbColor rgb="FF0000FF"/>
      <rgbColor rgb="FF00CCFF"/>
      <rgbColor rgb="FFF2F2F2"/>
      <rgbColor rgb="FFCCFFCC"/>
      <rgbColor rgb="FFFFF2CC"/>
      <rgbColor rgb="FF99CCFF"/>
      <rgbColor rgb="FFFF99CC"/>
      <rgbColor rgb="FFCC99FF"/>
      <rgbColor rgb="FFFFE5FC"/>
      <rgbColor rgb="FF3366FF"/>
      <rgbColor rgb="FF33CCCC"/>
      <rgbColor rgb="FF99CC00"/>
      <rgbColor rgb="FFFFC000"/>
      <rgbColor rgb="FFFF9900"/>
      <rgbColor rgb="FFFF6600"/>
      <rgbColor rgb="FF595959"/>
      <rgbColor rgb="FFA0A0A0"/>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6-1 計画書_総括表!$AR$51" lockText="1" noThreeD="1"/>
</file>

<file path=xl/ctrlProps/ctrlProps11.xml><?xml version="1.0" encoding="utf-8"?>
<formControlPr xmlns="http://schemas.microsoft.com/office/spreadsheetml/2009/9/main" objectType="CheckBox" autoLine="false" print="true" fmlaLink="別紙様式6-1 計画書_総括表!$AR$52" lockText="1" noThreeD="1"/>
</file>

<file path=xl/ctrlProps/ctrlProps12.xml><?xml version="1.0" encoding="utf-8"?>
<formControlPr xmlns="http://schemas.microsoft.com/office/spreadsheetml/2009/9/main" objectType="CheckBox" autoLine="false" print="true" fmlaLink="別紙様式6-1 計画書_総括表!$AR$53" lockText="1" noThreeD="1"/>
</file>

<file path=xl/ctrlProps/ctrlProps13.xml><?xml version="1.0" encoding="utf-8"?>
<formControlPr xmlns="http://schemas.microsoft.com/office/spreadsheetml/2009/9/main" objectType="CheckBox" autoLine="false" print="true" fmlaLink="別紙様式6-1 計画書_総括表!$AR$54" lockText="1" noThreeD="1"/>
</file>

<file path=xl/ctrlProps/ctrlProps14.xml><?xml version="1.0" encoding="utf-8"?>
<formControlPr xmlns="http://schemas.microsoft.com/office/spreadsheetml/2009/9/main" objectType="CheckBox" autoLine="false" print="true" fmlaLink="別紙様式6-1 計画書_総括表!$AM$99" lockText="1" noThreeD="1"/>
</file>

<file path=xl/ctrlProps/ctrlProps15.xml><?xml version="1.0" encoding="utf-8"?>
<formControlPr xmlns="http://schemas.microsoft.com/office/spreadsheetml/2009/9/main" objectType="CheckBox" autoLine="false" print="true" fmlaLink="別紙様式6-1 計画書_総括表!$AM$100" lockText="1" noThreeD="1"/>
</file>

<file path=xl/ctrlProps/ctrlProps16.xml><?xml version="1.0" encoding="utf-8"?>
<formControlPr xmlns="http://schemas.microsoft.com/office/spreadsheetml/2009/9/main" objectType="CheckBox" autoLine="false" print="true" fmlaLink="別紙様式6-1 計画書_総括表!$AM$107" lockText="1" noThreeD="1"/>
</file>

<file path=xl/ctrlProps/ctrlProps17.xml><?xml version="1.0" encoding="utf-8"?>
<formControlPr xmlns="http://schemas.microsoft.com/office/spreadsheetml/2009/9/main" objectType="CheckBox" autoLine="false" print="true" fmlaLink="別紙様式6-1 計画書_総括表!$AM$108" lockText="1" noThreeD="1"/>
</file>

<file path=xl/ctrlProps/ctrlProps18.xml><?xml version="1.0" encoding="utf-8"?>
<formControlPr xmlns="http://schemas.microsoft.com/office/spreadsheetml/2009/9/main" objectType="CheckBox" autoLine="false" print="true" fmlaLink="別紙様式6-1 計画書_総括表!$AM$118" lockText="1" noThreeD="1"/>
</file>

<file path=xl/ctrlProps/ctrlProps19.xml><?xml version="1.0" encoding="utf-8"?>
<formControlPr xmlns="http://schemas.microsoft.com/office/spreadsheetml/2009/9/main" objectType="CheckBox" autoLine="false" print="true" fmlaLink="別紙様式6-1 計画書_総括表!$AM$119" lockText="1" noThreeD="1"/>
</file>

<file path=xl/ctrlProps/ctrlProps2.xml><?xml version="1.0" encoding="utf-8"?>
<formControlPr xmlns="http://schemas.microsoft.com/office/spreadsheetml/2009/9/main" objectType="CheckBox" autoLine="false" print="true" fmlaLink="別紙様式6-1 計画書_総括表!$AM$36" lockText="1" noThreeD="1"/>
</file>

<file path=xl/ctrlProps/ctrlProps20.xml><?xml version="1.0" encoding="utf-8"?>
<formControlPr xmlns="http://schemas.microsoft.com/office/spreadsheetml/2009/9/main" objectType="CheckBox" autoLine="false" print="true" fmlaLink="別紙様式6-1 計画書_総括表!$AR$107" lockText="1" noThreeD="1"/>
</file>

<file path=xl/ctrlProps/ctrlProps21.xml><?xml version="1.0" encoding="utf-8"?>
<formControlPr xmlns="http://schemas.microsoft.com/office/spreadsheetml/2009/9/main" objectType="CheckBox" autoLine="false" print="true" fmlaLink="別紙様式6-1 計画書_総括表!$AR$108" lockText="1" noThreeD="1"/>
</file>

<file path=xl/ctrlProps/ctrlProps22.xml><?xml version="1.0" encoding="utf-8"?>
<formControlPr xmlns="http://schemas.microsoft.com/office/spreadsheetml/2009/9/main" objectType="CheckBox" autoLine="false" print="true" fmlaLink="別紙様式6-1 計画書_総括表!$AR$117" lockText="1" noThreeD="1"/>
</file>

<file path=xl/ctrlProps/ctrlProps23.xml><?xml version="1.0" encoding="utf-8"?>
<formControlPr xmlns="http://schemas.microsoft.com/office/spreadsheetml/2009/9/main" objectType="CheckBox" autoLine="false" print="true" fmlaLink="別紙様式6-1 計画書_総括表!$AR$118" lockText="1" noThreeD="1"/>
</file>

<file path=xl/ctrlProps/ctrlProps24.xml><?xml version="1.0" encoding="utf-8"?>
<formControlPr xmlns="http://schemas.microsoft.com/office/spreadsheetml/2009/9/main" objectType="CheckBox" autoLine="false" print="true" fmlaLink="別紙様式6-1 計画書_総括表!$AR$119" lockText="1" noThreeD="1"/>
</file>

<file path=xl/ctrlProps/ctrlProps25.xml><?xml version="1.0" encoding="utf-8"?>
<formControlPr xmlns="http://schemas.microsoft.com/office/spreadsheetml/2009/9/main" objectType="CheckBox" autoLine="false" print="true" fmlaLink="別紙様式6-1 計画書_総括表!$AM$154" lockText="1" noThreeD="1"/>
</file>

<file path=xl/ctrlProps/ctrlProps26.xml><?xml version="1.0" encoding="utf-8"?>
<formControlPr xmlns="http://schemas.microsoft.com/office/spreadsheetml/2009/9/main" objectType="CheckBox" autoLine="false" print="true" fmlaLink="別紙様式6-1 計画書_総括表!$AM$155" lockText="1" noThreeD="1"/>
</file>

<file path=xl/ctrlProps/ctrlProps27.xml><?xml version="1.0" encoding="utf-8"?>
<formControlPr xmlns="http://schemas.microsoft.com/office/spreadsheetml/2009/9/main" objectType="CheckBox" autoLine="false" print="true" fmlaLink="別紙様式6-1 計画書_総括表!$AM$156" lockText="1" noThreeD="1"/>
</file>

<file path=xl/ctrlProps/ctrlProps28.xml><?xml version="1.0" encoding="utf-8"?>
<formControlPr xmlns="http://schemas.microsoft.com/office/spreadsheetml/2009/9/main" objectType="CheckBox" autoLine="false" print="true" fmlaLink="別紙様式6-1 計画書_総括表!$AM$157" lockText="1" noThreeD="1"/>
</file>

<file path=xl/ctrlProps/ctrlProps29.xml><?xml version="1.0" encoding="utf-8"?>
<formControlPr xmlns="http://schemas.microsoft.com/office/spreadsheetml/2009/9/main" objectType="CheckBox" autoLine="false" print="true" fmlaLink="別紙様式6-1 計画書_総括表!$AM$158" lockText="1" noThreeD="1"/>
</file>

<file path=xl/ctrlProps/ctrlProps3.xml><?xml version="1.0" encoding="utf-8"?>
<formControlPr xmlns="http://schemas.microsoft.com/office/spreadsheetml/2009/9/main" objectType="CheckBox" autoLine="false" print="true" fmlaLink="別紙様式6-1 計画書_総括表!$AM$50" lockText="1" noThreeD="1"/>
</file>

<file path=xl/ctrlProps/ctrlProps30.xml><?xml version="1.0" encoding="utf-8"?>
<formControlPr xmlns="http://schemas.microsoft.com/office/spreadsheetml/2009/9/main" objectType="CheckBox" autoLine="false" print="true" fmlaLink="別紙様式6-1 計画書_総括表!$AM$159" lockText="1" noThreeD="1"/>
</file>

<file path=xl/ctrlProps/ctrlProps31.xml><?xml version="1.0" encoding="utf-8"?>
<formControlPr xmlns="http://schemas.microsoft.com/office/spreadsheetml/2009/9/main" objectType="CheckBox" autoLine="false" print="true" fmlaLink="別紙様式6-1 計画書_総括表!$AM$160" lockText="1" noThreeD="1"/>
</file>

<file path=xl/ctrlProps/ctrlProps32.xml><?xml version="1.0" encoding="utf-8"?>
<formControlPr xmlns="http://schemas.microsoft.com/office/spreadsheetml/2009/9/main" objectType="CheckBox" autoLine="false" print="true" fmlaLink="別紙様式6-1 計画書_総括表!$AM$161" lockText="1" noThreeD="1"/>
</file>

<file path=xl/ctrlProps/ctrlProps33.xml><?xml version="1.0" encoding="utf-8"?>
<formControlPr xmlns="http://schemas.microsoft.com/office/spreadsheetml/2009/9/main" objectType="CheckBox" autoLine="false" print="true" fmlaLink="別紙様式6-1 計画書_総括表!$AM$162" lockText="1" noThreeD="1"/>
</file>

<file path=xl/ctrlProps/ctrlProps34.xml><?xml version="1.0" encoding="utf-8"?>
<formControlPr xmlns="http://schemas.microsoft.com/office/spreadsheetml/2009/9/main" objectType="CheckBox" autoLine="false" print="true" fmlaLink="別紙様式6-1 計画書_総括表!$AM$163" lockText="1" noThreeD="1"/>
</file>

<file path=xl/ctrlProps/ctrlProps35.xml><?xml version="1.0" encoding="utf-8"?>
<formControlPr xmlns="http://schemas.microsoft.com/office/spreadsheetml/2009/9/main" objectType="CheckBox" autoLine="false" print="true" fmlaLink="別紙様式6-1 計画書_総括表!$AM$164" lockText="1" noThreeD="1"/>
</file>

<file path=xl/ctrlProps/ctrlProps36.xml><?xml version="1.0" encoding="utf-8"?>
<formControlPr xmlns="http://schemas.microsoft.com/office/spreadsheetml/2009/9/main" objectType="CheckBox" autoLine="false" print="true" fmlaLink="別紙様式6-1 計画書_総括表!$AM$165" lockText="1" noThreeD="1"/>
</file>

<file path=xl/ctrlProps/ctrlProps37.xml><?xml version="1.0" encoding="utf-8"?>
<formControlPr xmlns="http://schemas.microsoft.com/office/spreadsheetml/2009/9/main" objectType="CheckBox" autoLine="false" print="true" fmlaLink="別紙様式6-1 計画書_総括表!$AM$166" lockText="1" noThreeD="1"/>
</file>

<file path=xl/ctrlProps/ctrlProps38.xml><?xml version="1.0" encoding="utf-8"?>
<formControlPr xmlns="http://schemas.microsoft.com/office/spreadsheetml/2009/9/main" objectType="CheckBox" autoLine="false" print="true" fmlaLink="別紙様式6-1 計画書_総括表!$AM$167" lockText="1" noThreeD="1"/>
</file>

<file path=xl/ctrlProps/ctrlProps39.xml><?xml version="1.0" encoding="utf-8"?>
<formControlPr xmlns="http://schemas.microsoft.com/office/spreadsheetml/2009/9/main" objectType="CheckBox" autoLine="false" print="true" fmlaLink="別紙様式6-1 計画書_総括表!$AM$168" lockText="1" noThreeD="1"/>
</file>

<file path=xl/ctrlProps/ctrlProps4.xml><?xml version="1.0" encoding="utf-8"?>
<formControlPr xmlns="http://schemas.microsoft.com/office/spreadsheetml/2009/9/main" objectType="CheckBox" autoLine="false" print="true" fmlaLink="別紙様式6-1 計画書_総括表!$AM$51" lockText="1" noThreeD="1"/>
</file>

<file path=xl/ctrlProps/ctrlProps40.xml><?xml version="1.0" encoding="utf-8"?>
<formControlPr xmlns="http://schemas.microsoft.com/office/spreadsheetml/2009/9/main" objectType="CheckBox" autoLine="false" print="true" fmlaLink="別紙様式6-1 計画書_総括表!$AM$169" lockText="1" noThreeD="1"/>
</file>

<file path=xl/ctrlProps/ctrlProps41.xml><?xml version="1.0" encoding="utf-8"?>
<formControlPr xmlns="http://schemas.microsoft.com/office/spreadsheetml/2009/9/main" objectType="CheckBox" autoLine="false" print="true" fmlaLink="別紙様式6-1 計画書_総括表!$AM$170" lockText="1" noThreeD="1"/>
</file>

<file path=xl/ctrlProps/ctrlProps42.xml><?xml version="1.0" encoding="utf-8"?>
<formControlPr xmlns="http://schemas.microsoft.com/office/spreadsheetml/2009/9/main" objectType="CheckBox" autoLine="false" print="true" fmlaLink="別紙様式6-1 計画書_総括表!$AM$171" lockText="1" noThreeD="1"/>
</file>

<file path=xl/ctrlProps/ctrlProps43.xml><?xml version="1.0" encoding="utf-8"?>
<formControlPr xmlns="http://schemas.microsoft.com/office/spreadsheetml/2009/9/main" objectType="CheckBox" autoLine="false" print="true" fmlaLink="別紙様式6-1 計画書_総括表!$AM$172" lockText="1" noThreeD="1"/>
</file>

<file path=xl/ctrlProps/ctrlProps44.xml><?xml version="1.0" encoding="utf-8"?>
<formControlPr xmlns="http://schemas.microsoft.com/office/spreadsheetml/2009/9/main" objectType="CheckBox" autoLine="false" print="true" fmlaLink="別紙様式6-1 計画書_総括表!$AM$173" lockText="1" noThreeD="1"/>
</file>

<file path=xl/ctrlProps/ctrlProps45.xml><?xml version="1.0" encoding="utf-8"?>
<formControlPr xmlns="http://schemas.microsoft.com/office/spreadsheetml/2009/9/main" objectType="CheckBox" autoLine="false" print="true" fmlaLink="別紙様式6-1 計画書_総括表!$AM$154" lockText="1" noThreeD="1"/>
</file>

<file path=xl/ctrlProps/ctrlProps46.xml><?xml version="1.0" encoding="utf-8"?>
<formControlPr xmlns="http://schemas.microsoft.com/office/spreadsheetml/2009/9/main" objectType="CheckBox" autoLine="false" print="true" fmlaLink="別紙様式6-1 計画書_総括表!$AM$174" lockText="1" noThreeD="1"/>
</file>

<file path=xl/ctrlProps/ctrlProps47.xml><?xml version="1.0" encoding="utf-8"?>
<formControlPr xmlns="http://schemas.microsoft.com/office/spreadsheetml/2009/9/main" objectType="CheckBox" autoLine="false" print="true" fmlaLink="別紙様式6-1 計画書_総括表!$AM$175" lockText="1" noThreeD="1"/>
</file>

<file path=xl/ctrlProps/ctrlProps48.xml><?xml version="1.0" encoding="utf-8"?>
<formControlPr xmlns="http://schemas.microsoft.com/office/spreadsheetml/2009/9/main" objectType="CheckBox" autoLine="false" print="true" fmlaLink="別紙様式6-1 計画書_総括表!$AM$176" lockText="1" noThreeD="1"/>
</file>

<file path=xl/ctrlProps/ctrlProps49.xml><?xml version="1.0" encoding="utf-8"?>
<formControlPr xmlns="http://schemas.microsoft.com/office/spreadsheetml/2009/9/main" objectType="CheckBox" autoLine="false" print="true" fmlaLink="別紙様式6-1 計画書_総括表!$AM$177" lockText="1" noThreeD="1"/>
</file>

<file path=xl/ctrlProps/ctrlProps5.xml><?xml version="1.0" encoding="utf-8"?>
<formControlPr xmlns="http://schemas.microsoft.com/office/spreadsheetml/2009/9/main" objectType="CheckBox" autoLine="false" print="true" fmlaLink="別紙様式6-1 計画書_総括表!$AM$52" lockText="1" noThreeD="1"/>
</file>

<file path=xl/ctrlProps/ctrlProps50.xml><?xml version="1.0" encoding="utf-8"?>
<formControlPr xmlns="http://schemas.microsoft.com/office/spreadsheetml/2009/9/main" objectType="CheckBox" autoLine="false" print="true" fmlaLink="別紙様式6-1 計画書_総括表!$AM$181" lockText="1" noThreeD="1"/>
</file>

<file path=xl/ctrlProps/ctrlProps51.xml><?xml version="1.0" encoding="utf-8"?>
<formControlPr xmlns="http://schemas.microsoft.com/office/spreadsheetml/2009/9/main" objectType="CheckBox" autoLine="false" print="true" fmlaLink="別紙様式6-1 計画書_総括表!$AM$182" lockText="1" noThreeD="1"/>
</file>

<file path=xl/ctrlProps/ctrlProps52.xml><?xml version="1.0" encoding="utf-8"?>
<formControlPr xmlns="http://schemas.microsoft.com/office/spreadsheetml/2009/9/main" objectType="CheckBox" autoLine="false" print="true" fmlaLink="別紙様式6-1 計画書_総括表!$AM$187" lockText="1" noThreeD="1"/>
</file>

<file path=xl/ctrlProps/ctrlProps53.xml><?xml version="1.0" encoding="utf-8"?>
<formControlPr xmlns="http://schemas.microsoft.com/office/spreadsheetml/2009/9/main" objectType="CheckBox" autoLine="false" print="true" fmlaLink="別紙様式6-1 計画書_総括表!$AM$188" lockText="1" noThreeD="1"/>
</file>

<file path=xl/ctrlProps/ctrlProps54.xml><?xml version="1.0" encoding="utf-8"?>
<formControlPr xmlns="http://schemas.microsoft.com/office/spreadsheetml/2009/9/main" objectType="CheckBox" autoLine="false" print="true" fmlaLink="別紙様式6-1 計画書_総括表!$AM$189" lockText="1" noThreeD="1"/>
</file>

<file path=xl/ctrlProps/ctrlProps55.xml><?xml version="1.0" encoding="utf-8"?>
<formControlPr xmlns="http://schemas.microsoft.com/office/spreadsheetml/2009/9/main" objectType="CheckBox" autoLine="false" print="true" fmlaLink="別紙様式6-1 計画書_総括表!$AM$190" lockText="1" noThreeD="1"/>
</file>

<file path=xl/ctrlProps/ctrlProps56.xml><?xml version="1.0" encoding="utf-8"?>
<formControlPr xmlns="http://schemas.microsoft.com/office/spreadsheetml/2009/9/main" objectType="CheckBox" autoLine="false" print="true" fmlaLink="別紙様式6-1 計画書_総括表!$AM$191" lockText="1" noThreeD="1"/>
</file>

<file path=xl/ctrlProps/ctrlProps57.xml><?xml version="1.0" encoding="utf-8"?>
<formControlPr xmlns="http://schemas.microsoft.com/office/spreadsheetml/2009/9/main" objectType="CheckBox" autoLine="false" print="true" fmlaLink="別紙様式6-1 計画書_総括表!$AM$192" lockText="1" noThreeD="1"/>
</file>

<file path=xl/ctrlProps/ctrlProps58.xml><?xml version="1.0" encoding="utf-8"?>
<formControlPr xmlns="http://schemas.microsoft.com/office/spreadsheetml/2009/9/main" objectType="CheckBox" autoLine="false" print="true" fmlaLink="別紙様式6-1 計画書_総括表!$AM$74" lockText="1" noThreeD="1"/>
</file>

<file path=xl/ctrlProps/ctrlProps59.xml><?xml version="1.0" encoding="utf-8"?>
<formControlPr xmlns="http://schemas.microsoft.com/office/spreadsheetml/2009/9/main" objectType="CheckBox" autoLine="false" print="true" fmlaLink="別紙様式6-1 計画書_総括表!$AM$136" lockText="1" noThreeD="1"/>
</file>

<file path=xl/ctrlProps/ctrlProps6.xml><?xml version="1.0" encoding="utf-8"?>
<formControlPr xmlns="http://schemas.microsoft.com/office/spreadsheetml/2009/9/main" objectType="CheckBox" autoLine="false" print="true" fmlaLink="別紙様式6-1 計画書_総括表!$AM$53" lockText="1" noThreeD="1"/>
</file>

<file path=xl/ctrlProps/ctrlProps60.xml><?xml version="1.0" encoding="utf-8"?>
<formControlPr xmlns="http://schemas.microsoft.com/office/spreadsheetml/2009/9/main" objectType="CheckBox" autoLine="false" print="true" fmlaLink="別紙様式6-1 計画書_総括表!$AM$137" lockText="1" noThreeD="1"/>
</file>

<file path=xl/ctrlProps/ctrlProps61.xml><?xml version="1.0" encoding="utf-8"?>
<formControlPr xmlns="http://schemas.microsoft.com/office/spreadsheetml/2009/9/main" objectType="CheckBox" autoLine="false" print="true" fmlaLink="別紙様式6-1 計画書_総括表!$AM$138" lockText="1" noThreeD="1"/>
</file>

<file path=xl/ctrlProps/ctrlProps62.xml><?xml version="1.0" encoding="utf-8"?>
<formControlPr xmlns="http://schemas.microsoft.com/office/spreadsheetml/2009/9/main" objectType="CheckBox" autoLine="false" print="true" fmlaLink="別紙様式6-1 計画書_総括表!$AM$139" lockText="1" noThreeD="1"/>
</file>

<file path=xl/ctrlProps/ctrlProps7.xml><?xml version="1.0" encoding="utf-8"?>
<formControlPr xmlns="http://schemas.microsoft.com/office/spreadsheetml/2009/9/main" objectType="CheckBox" autoLine="false" print="true" fmlaLink="別紙様式6-1 計画書_総括表!$AM$54" lockText="1" noThreeD="1"/>
</file>

<file path=xl/ctrlProps/ctrlProps8.xml><?xml version="1.0" encoding="utf-8"?>
<formControlPr xmlns="http://schemas.microsoft.com/office/spreadsheetml/2009/9/main" objectType="CheckBox" autoLine="false" print="true" fmlaLink="別紙様式6-1 計画書_総括表!$AR$49" lockText="1" noThreeD="1"/>
</file>

<file path=xl/ctrlProps/ctrlProps9.xml><?xml version="1.0" encoding="utf-8"?>
<formControlPr xmlns="http://schemas.microsoft.com/office/spreadsheetml/2009/9/main" objectType="CheckBox" autoLine="false" print="true" fmlaLink="別紙様式6-1 計画書_総括表!$AR$50" lockText="1" noThreeD="1"/>
</file>

<file path=xl/drawings/_rels/drawing72.xml.rels><?xml version="1.0" encoding="UTF-8"?>
<Relationships xmlns="http://schemas.openxmlformats.org/package/2006/relationships"><Relationship Id="rId1" Type="http://schemas.openxmlformats.org/officeDocument/2006/relationships/image" Target="../media/image5.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57</xdr:col>
      <xdr:colOff>109440</xdr:colOff>
      <xdr:row>1</xdr:row>
      <xdr:rowOff>32760</xdr:rowOff>
    </xdr:from>
    <xdr:to>
      <xdr:col>69</xdr:col>
      <xdr:colOff>38520</xdr:colOff>
      <xdr:row>7</xdr:row>
      <xdr:rowOff>14400</xdr:rowOff>
    </xdr:to>
    <xdr:sp>
      <xdr:nvSpPr>
        <xdr:cNvPr id="0" name="CustomShape 1"/>
        <xdr:cNvSpPr/>
      </xdr:nvSpPr>
      <xdr:spPr>
        <a:xfrm>
          <a:off x="18282240" y="270720"/>
          <a:ext cx="5332320" cy="1276920"/>
        </a:xfrm>
        <a:prstGeom prst="rect">
          <a:avLst/>
        </a:prstGeom>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旧ベースアップ等加算の算定に必要な情報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新加算の算定に必要な情報　入力セル</a:t>
          </a:r>
          <a:endParaRPr b="0" lang="en-US" sz="1100" spc="-1" strike="noStrike">
            <a:latin typeface="Times New Roman"/>
          </a:endParaRPr>
        </a:p>
      </xdr:txBody>
    </xdr:sp>
    <xdr:clientData/>
  </xdr:twoCellAnchor>
  <xdr:twoCellAnchor editAs="absolute">
    <xdr:from>
      <xdr:col>57</xdr:col>
      <xdr:colOff>483840</xdr:colOff>
      <xdr:row>4</xdr:row>
      <xdr:rowOff>151920</xdr:rowOff>
    </xdr:from>
    <xdr:to>
      <xdr:col>58</xdr:col>
      <xdr:colOff>345960</xdr:colOff>
      <xdr:row>5</xdr:row>
      <xdr:rowOff>21240</xdr:rowOff>
    </xdr:to>
    <xdr:sp>
      <xdr:nvSpPr>
        <xdr:cNvPr id="1" name="CustomShape 1"/>
        <xdr:cNvSpPr/>
      </xdr:nvSpPr>
      <xdr:spPr>
        <a:xfrm>
          <a:off x="18656640" y="942480"/>
          <a:ext cx="361800" cy="116640"/>
        </a:xfrm>
        <a:prstGeom prst="rect">
          <a:avLst/>
        </a:prstGeom>
        <a:solidFill>
          <a:srgbClr val="fff2cc"/>
        </a:solidFill>
        <a:ln/>
      </xdr:spPr>
      <xdr:style>
        <a:lnRef idx="2">
          <a:schemeClr val="dk1"/>
        </a:lnRef>
        <a:fillRef idx="1">
          <a:schemeClr val="lt1"/>
        </a:fillRef>
        <a:effectRef idx="0">
          <a:schemeClr val="dk1"/>
        </a:effectRef>
        <a:fontRef idx="minor"/>
      </xdr:style>
    </xdr:sp>
    <xdr:clientData/>
  </xdr:twoCellAnchor>
  <xdr:twoCellAnchor editAs="absolute">
    <xdr:from>
      <xdr:col>57</xdr:col>
      <xdr:colOff>483840</xdr:colOff>
      <xdr:row>5</xdr:row>
      <xdr:rowOff>100080</xdr:rowOff>
    </xdr:from>
    <xdr:to>
      <xdr:col>58</xdr:col>
      <xdr:colOff>345960</xdr:colOff>
      <xdr:row>6</xdr:row>
      <xdr:rowOff>45000</xdr:rowOff>
    </xdr:to>
    <xdr:sp>
      <xdr:nvSpPr>
        <xdr:cNvPr id="2" name="CustomShape 1"/>
        <xdr:cNvSpPr/>
      </xdr:nvSpPr>
      <xdr:spPr>
        <a:xfrm>
          <a:off x="18656640" y="1137960"/>
          <a:ext cx="361800" cy="116640"/>
        </a:xfrm>
        <a:prstGeom prst="rect">
          <a:avLst/>
        </a:prstGeom>
        <a:solidFill>
          <a:srgbClr val="ffffcc"/>
        </a:solidFill>
        <a:ln/>
      </xdr:spPr>
      <xdr:style>
        <a:lnRef idx="2">
          <a:schemeClr val="dk1"/>
        </a:lnRef>
        <a:fillRef idx="1">
          <a:schemeClr val="lt1"/>
        </a:fillRef>
        <a:effectRef idx="0">
          <a:schemeClr val="dk1"/>
        </a:effectRef>
        <a:fontRef idx="minor"/>
      </xdr:style>
    </xdr:sp>
    <xdr:clientData/>
  </xdr:twoCellAnchor>
  <xdr:twoCellAnchor editAs="absolute">
    <xdr:from>
      <xdr:col>57</xdr:col>
      <xdr:colOff>483840</xdr:colOff>
      <xdr:row>6</xdr:row>
      <xdr:rowOff>123120</xdr:rowOff>
    </xdr:from>
    <xdr:to>
      <xdr:col>58</xdr:col>
      <xdr:colOff>345960</xdr:colOff>
      <xdr:row>6</xdr:row>
      <xdr:rowOff>239760</xdr:rowOff>
    </xdr:to>
    <xdr:sp>
      <xdr:nvSpPr>
        <xdr:cNvPr id="3" name="CustomShape 1"/>
        <xdr:cNvSpPr/>
      </xdr:nvSpPr>
      <xdr:spPr>
        <a:xfrm>
          <a:off x="18656640" y="1332720"/>
          <a:ext cx="361800" cy="116640"/>
        </a:xfrm>
        <a:prstGeom prst="rect">
          <a:avLst/>
        </a:prstGeom>
        <a:solidFill>
          <a:srgbClr val="fee5fc"/>
        </a:solidFill>
        <a:ln/>
      </xdr:spPr>
      <xdr:style>
        <a:lnRef idx="2">
          <a:schemeClr val="dk1"/>
        </a:lnRef>
        <a:fillRef idx="1">
          <a:schemeClr val="lt1"/>
        </a:fillRef>
        <a:effectRef idx="0">
          <a:schemeClr val="dk1"/>
        </a:effectRef>
        <a:fontRef idx="minor"/>
      </xdr:style>
    </xdr:sp>
    <xdr:clientData/>
  </xdr:twoCellAnchor>
  <xdr:twoCellAnchor editAs="twoCell">
    <xdr:from>
      <xdr:col>1</xdr:col>
      <xdr:colOff>65520</xdr:colOff>
      <xdr:row>72</xdr:row>
      <xdr:rowOff>68040</xdr:rowOff>
    </xdr:from>
    <xdr:to>
      <xdr:col>1</xdr:col>
      <xdr:colOff>110880</xdr:colOff>
      <xdr:row>90</xdr:row>
      <xdr:rowOff>2520</xdr:rowOff>
    </xdr:to>
    <xdr:sp>
      <xdr:nvSpPr>
        <xdr:cNvPr id="4" name="CustomShape 1"/>
        <xdr:cNvSpPr/>
      </xdr:nvSpPr>
      <xdr:spPr>
        <a:xfrm>
          <a:off x="254520" y="18641520"/>
          <a:ext cx="45360" cy="3001680"/>
        </a:xfrm>
        <a:prstGeom prst="leftBracket">
          <a:avLst>
            <a:gd name="adj" fmla="val 8333"/>
          </a:avLst>
        </a:prstGeom>
        <a:noFill/>
        <a:ln w="19080"/>
      </xdr:spPr>
      <xdr:style>
        <a:lnRef idx="1">
          <a:schemeClr val="dk1"/>
        </a:lnRef>
        <a:fillRef idx="0">
          <a:schemeClr val="dk1"/>
        </a:fillRef>
        <a:effectRef idx="0">
          <a:schemeClr val="dk1"/>
        </a:effectRef>
        <a:fontRef idx="minor"/>
      </xdr:style>
    </xdr:sp>
    <xdr:clientData/>
  </xdr:twoCellAnchor>
  <xdr:twoCellAnchor editAs="twoCell">
    <xdr:from>
      <xdr:col>1</xdr:col>
      <xdr:colOff>77040</xdr:colOff>
      <xdr:row>96</xdr:row>
      <xdr:rowOff>98640</xdr:rowOff>
    </xdr:from>
    <xdr:to>
      <xdr:col>1</xdr:col>
      <xdr:colOff>122400</xdr:colOff>
      <xdr:row>113</xdr:row>
      <xdr:rowOff>322560</xdr:rowOff>
    </xdr:to>
    <xdr:sp>
      <xdr:nvSpPr>
        <xdr:cNvPr id="5" name="CustomShape 1"/>
        <xdr:cNvSpPr/>
      </xdr:nvSpPr>
      <xdr:spPr>
        <a:xfrm>
          <a:off x="266040" y="22548960"/>
          <a:ext cx="45360" cy="4272120"/>
        </a:xfrm>
        <a:prstGeom prst="leftBracket">
          <a:avLst>
            <a:gd name="adj" fmla="val 8333"/>
          </a:avLst>
        </a:prstGeom>
        <a:noFill/>
        <a:ln w="19080"/>
      </xdr:spPr>
      <xdr:style>
        <a:lnRef idx="1">
          <a:schemeClr val="dk1"/>
        </a:lnRef>
        <a:fillRef idx="0">
          <a:schemeClr val="dk1"/>
        </a:fillRef>
        <a:effectRef idx="0">
          <a:schemeClr val="dk1"/>
        </a:effectRef>
        <a:fontRef idx="minor"/>
      </xdr:style>
    </xdr:sp>
    <xdr:clientData/>
  </xdr:twoCellAnchor>
  <xdr:twoCellAnchor editAs="twoCell">
    <xdr:from>
      <xdr:col>1</xdr:col>
      <xdr:colOff>95400</xdr:colOff>
      <xdr:row>135</xdr:row>
      <xdr:rowOff>17280</xdr:rowOff>
    </xdr:from>
    <xdr:to>
      <xdr:col>1</xdr:col>
      <xdr:colOff>168120</xdr:colOff>
      <xdr:row>138</xdr:row>
      <xdr:rowOff>137880</xdr:rowOff>
    </xdr:to>
    <xdr:sp>
      <xdr:nvSpPr>
        <xdr:cNvPr id="6" name="CustomShape 1"/>
        <xdr:cNvSpPr/>
      </xdr:nvSpPr>
      <xdr:spPr>
        <a:xfrm>
          <a:off x="284400" y="32230800"/>
          <a:ext cx="72720" cy="863280"/>
        </a:xfrm>
        <a:prstGeom prst="leftBracket">
          <a:avLst>
            <a:gd name="adj" fmla="val 8333"/>
          </a:avLst>
        </a:prstGeom>
        <a:noFill/>
        <a:ln/>
      </xdr:spPr>
      <xdr:style>
        <a:lnRef idx="1">
          <a:schemeClr val="dk1"/>
        </a:lnRef>
        <a:fillRef idx="0">
          <a:schemeClr val="dk1"/>
        </a:fillRef>
        <a:effectRef idx="0">
          <a:schemeClr val="dk1"/>
        </a:effectRef>
        <a:fontRef idx="minor"/>
      </xdr:style>
    </xdr:sp>
    <xdr:clientData/>
  </xdr:twoCellAnchor>
  <xdr:twoCellAnchor editAs="twoCell">
    <xdr:from>
      <xdr:col>15</xdr:col>
      <xdr:colOff>160200</xdr:colOff>
      <xdr:row>17</xdr:row>
      <xdr:rowOff>92160</xdr:rowOff>
    </xdr:from>
    <xdr:to>
      <xdr:col>17</xdr:col>
      <xdr:colOff>183960</xdr:colOff>
      <xdr:row>17</xdr:row>
      <xdr:rowOff>276120</xdr:rowOff>
    </xdr:to>
    <xdr:sp>
      <xdr:nvSpPr>
        <xdr:cNvPr id="7" name="CustomShape 1"/>
        <xdr:cNvSpPr/>
      </xdr:nvSpPr>
      <xdr:spPr>
        <a:xfrm>
          <a:off x="3570480" y="37018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(a)</a:t>
          </a:r>
          <a:endParaRPr b="0" lang="en-US" sz="900" spc="-1" strike="noStrike">
            <a:latin typeface="Times New Roman"/>
          </a:endParaRPr>
        </a:p>
      </xdr:txBody>
    </xdr:sp>
    <xdr:clientData/>
  </xdr:twoCellAnchor>
  <xdr:twoCellAnchor editAs="twoCell">
    <xdr:from>
      <xdr:col>15</xdr:col>
      <xdr:colOff>160200</xdr:colOff>
      <xdr:row>18</xdr:row>
      <xdr:rowOff>75600</xdr:rowOff>
    </xdr:from>
    <xdr:to>
      <xdr:col>17</xdr:col>
      <xdr:colOff>183960</xdr:colOff>
      <xdr:row>18</xdr:row>
      <xdr:rowOff>259560</xdr:rowOff>
    </xdr:to>
    <xdr:sp>
      <xdr:nvSpPr>
        <xdr:cNvPr id="8" name="CustomShape 1"/>
        <xdr:cNvSpPr/>
      </xdr:nvSpPr>
      <xdr:spPr>
        <a:xfrm>
          <a:off x="3570480" y="40186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(b)</a:t>
          </a:r>
          <a:endParaRPr b="0" lang="en-US" sz="900" spc="-1" strike="noStrike">
            <a:latin typeface="Times New Roman"/>
          </a:endParaRPr>
        </a:p>
      </xdr:txBody>
    </xdr:sp>
    <xdr:clientData/>
  </xdr:twoCellAnchor>
  <xdr:twoCellAnchor editAs="twoCell">
    <xdr:from>
      <xdr:col>15</xdr:col>
      <xdr:colOff>160200</xdr:colOff>
      <xdr:row>19</xdr:row>
      <xdr:rowOff>105120</xdr:rowOff>
    </xdr:from>
    <xdr:to>
      <xdr:col>17</xdr:col>
      <xdr:colOff>183960</xdr:colOff>
      <xdr:row>19</xdr:row>
      <xdr:rowOff>289080</xdr:rowOff>
    </xdr:to>
    <xdr:sp>
      <xdr:nvSpPr>
        <xdr:cNvPr id="9" name="CustomShape 1"/>
        <xdr:cNvSpPr/>
      </xdr:nvSpPr>
      <xdr:spPr>
        <a:xfrm>
          <a:off x="3570480" y="438156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(c)</a:t>
          </a:r>
          <a:endParaRPr b="0" lang="en-US" sz="900" spc="-1" strike="noStrike">
            <a:latin typeface="Times New Roman"/>
          </a:endParaRPr>
        </a:p>
      </xdr:txBody>
    </xdr:sp>
    <xdr:clientData/>
  </xdr:twoCellAnchor>
  <xdr:twoCellAnchor editAs="twoCell">
    <xdr:from>
      <xdr:col>15</xdr:col>
      <xdr:colOff>160200</xdr:colOff>
      <xdr:row>20</xdr:row>
      <xdr:rowOff>88560</xdr:rowOff>
    </xdr:from>
    <xdr:to>
      <xdr:col>17</xdr:col>
      <xdr:colOff>183960</xdr:colOff>
      <xdr:row>20</xdr:row>
      <xdr:rowOff>272520</xdr:rowOff>
    </xdr:to>
    <xdr:sp>
      <xdr:nvSpPr>
        <xdr:cNvPr id="10" name="CustomShape 1"/>
        <xdr:cNvSpPr/>
      </xdr:nvSpPr>
      <xdr:spPr>
        <a:xfrm>
          <a:off x="3570480" y="474624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(d)</a:t>
          </a:r>
          <a:endParaRPr b="0" lang="en-US" sz="900" spc="-1" strike="noStrike">
            <a:latin typeface="Times New Roman"/>
          </a:endParaRPr>
        </a:p>
      </xdr:txBody>
    </xdr:sp>
    <xdr:clientData/>
  </xdr:twoCellAnchor>
  <xdr:twoCellAnchor editAs="twoCell">
    <xdr:from>
      <xdr:col>15</xdr:col>
      <xdr:colOff>160200</xdr:colOff>
      <xdr:row>21</xdr:row>
      <xdr:rowOff>110160</xdr:rowOff>
    </xdr:from>
    <xdr:to>
      <xdr:col>17</xdr:col>
      <xdr:colOff>183960</xdr:colOff>
      <xdr:row>21</xdr:row>
      <xdr:rowOff>294120</xdr:rowOff>
    </xdr:to>
    <xdr:sp>
      <xdr:nvSpPr>
        <xdr:cNvPr id="11" name="CustomShape 1"/>
        <xdr:cNvSpPr/>
      </xdr:nvSpPr>
      <xdr:spPr>
        <a:xfrm>
          <a:off x="3570480" y="512964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(e)</a:t>
          </a:r>
          <a:endParaRPr b="0" lang="en-US" sz="900" spc="-1" strike="noStrike">
            <a:latin typeface="Times New Roman"/>
          </a:endParaRPr>
        </a:p>
      </xdr:txBody>
    </xdr:sp>
    <xdr:clientData/>
  </xdr:twoCellAnchor>
  <xdr:twoCellAnchor editAs="twoCell">
    <xdr:from>
      <xdr:col>15</xdr:col>
      <xdr:colOff>160200</xdr:colOff>
      <xdr:row>24</xdr:row>
      <xdr:rowOff>78480</xdr:rowOff>
    </xdr:from>
    <xdr:to>
      <xdr:col>17</xdr:col>
      <xdr:colOff>183960</xdr:colOff>
      <xdr:row>24</xdr:row>
      <xdr:rowOff>262440</xdr:rowOff>
    </xdr:to>
    <xdr:sp>
      <xdr:nvSpPr>
        <xdr:cNvPr id="12" name="CustomShape 1"/>
        <xdr:cNvSpPr/>
      </xdr:nvSpPr>
      <xdr:spPr>
        <a:xfrm>
          <a:off x="3570480" y="58600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(f)</a:t>
          </a:r>
          <a:endParaRPr b="0" lang="en-US" sz="900" spc="-1" strike="noStrike">
            <a:latin typeface="Times New Roman"/>
          </a:endParaRPr>
        </a:p>
      </xdr:txBody>
    </xdr:sp>
    <xdr:clientData/>
  </xdr:twoCellAnchor>
  <xdr:twoCellAnchor editAs="twoCell">
    <xdr:from>
      <xdr:col>15</xdr:col>
      <xdr:colOff>160200</xdr:colOff>
      <xdr:row>26</xdr:row>
      <xdr:rowOff>84600</xdr:rowOff>
    </xdr:from>
    <xdr:to>
      <xdr:col>17</xdr:col>
      <xdr:colOff>183960</xdr:colOff>
      <xdr:row>26</xdr:row>
      <xdr:rowOff>268560</xdr:rowOff>
    </xdr:to>
    <xdr:sp>
      <xdr:nvSpPr>
        <xdr:cNvPr id="13" name="CustomShape 1"/>
        <xdr:cNvSpPr/>
      </xdr:nvSpPr>
      <xdr:spPr>
        <a:xfrm>
          <a:off x="3570480" y="668520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(h)</a:t>
          </a:r>
          <a:endParaRPr b="0" lang="en-US" sz="900" spc="-1" strike="noStrike">
            <a:latin typeface="Times New Roman"/>
          </a:endParaRPr>
        </a:p>
      </xdr:txBody>
    </xdr:sp>
    <xdr:clientData/>
  </xdr:twoCellAnchor>
  <xdr:twoCellAnchor editAs="twoCell">
    <xdr:from>
      <xdr:col>15</xdr:col>
      <xdr:colOff>160200</xdr:colOff>
      <xdr:row>25</xdr:row>
      <xdr:rowOff>160560</xdr:rowOff>
    </xdr:from>
    <xdr:to>
      <xdr:col>17</xdr:col>
      <xdr:colOff>183960</xdr:colOff>
      <xdr:row>25</xdr:row>
      <xdr:rowOff>344520</xdr:rowOff>
    </xdr:to>
    <xdr:sp>
      <xdr:nvSpPr>
        <xdr:cNvPr id="14" name="CustomShape 1"/>
        <xdr:cNvSpPr/>
      </xdr:nvSpPr>
      <xdr:spPr>
        <a:xfrm>
          <a:off x="3570480" y="6284880"/>
          <a:ext cx="4683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(g)</a:t>
          </a:r>
          <a:endParaRPr b="0" lang="en-US" sz="900" spc="-1" strike="noStrike">
            <a:latin typeface="Times New Roman"/>
          </a:endParaRPr>
        </a:p>
      </xdr:txBody>
    </xdr:sp>
    <xdr:clientData/>
  </xdr:twoCellAnchor>
  <xdr:twoCellAnchor editAs="twoCell">
    <xdr:from>
      <xdr:col>15</xdr:col>
      <xdr:colOff>175320</xdr:colOff>
      <xdr:row>27</xdr:row>
      <xdr:rowOff>13320</xdr:rowOff>
    </xdr:from>
    <xdr:to>
      <xdr:col>18</xdr:col>
      <xdr:colOff>7200</xdr:colOff>
      <xdr:row>27</xdr:row>
      <xdr:rowOff>197280</xdr:rowOff>
    </xdr:to>
    <xdr:sp>
      <xdr:nvSpPr>
        <xdr:cNvPr id="15" name="CustomShape 1"/>
        <xdr:cNvSpPr/>
      </xdr:nvSpPr>
      <xdr:spPr>
        <a:xfrm>
          <a:off x="3585600" y="6947280"/>
          <a:ext cx="49860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ＭＳ Ｐゴシック"/>
              <a:ea typeface="ＭＳ Ｐゴシック"/>
            </a:rPr>
            <a:t>(i)</a:t>
          </a:r>
          <a:endParaRPr b="0" lang="en-US" sz="900" spc="-1" strike="noStrike">
            <a:latin typeface="Times New Roman"/>
          </a:endParaRPr>
        </a:p>
      </xdr:txBody>
    </xdr:sp>
    <xdr:clientData/>
  </xdr:twoCellAnchor>
  <xdr:twoCellAnchor editAs="absolute">
    <xdr:from>
      <xdr:col>38</xdr:col>
      <xdr:colOff>304560</xdr:colOff>
      <xdr:row>1</xdr:row>
      <xdr:rowOff>77760</xdr:rowOff>
    </xdr:from>
    <xdr:to>
      <xdr:col>56</xdr:col>
      <xdr:colOff>142200</xdr:colOff>
      <xdr:row>18</xdr:row>
      <xdr:rowOff>179640</xdr:rowOff>
    </xdr:to>
    <xdr:sp>
      <xdr:nvSpPr>
        <xdr:cNvPr id="16" name="CustomShape 1"/>
        <xdr:cNvSpPr/>
      </xdr:nvSpPr>
      <xdr:spPr>
        <a:xfrm>
          <a:off x="8949240" y="315720"/>
          <a:ext cx="8832600" cy="380700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本「別紙様式６」は、令和５年度に旧３加算を算定した事業者を念頭に、移行後の加算区分の選択を補助する機能を</a:t>
          </a:r>
          <a:endParaRPr b="0" lang="en-US" sz="1050" spc="-1" strike="noStrike">
            <a:latin typeface="Times New Roman"/>
          </a:endParaRPr>
        </a:p>
        <a:p>
          <a:pPr>
            <a:lnSpc>
              <a:spcPct val="100000"/>
            </a:lnSpc>
          </a:pPr>
          <a:r>
            <a:rPr b="1" lang="ja-JP" sz="1050" spc="-1" strike="noStrike">
              <a:solidFill>
                <a:srgbClr val="000000"/>
              </a:solidFill>
              <a:latin typeface="Calibri"/>
            </a:rPr>
            <a:t>　　 盛り込んだ様式です。（「別紙様式２」と比較して、事業所個票を簡易化）</a:t>
          </a:r>
          <a:endParaRPr b="0" lang="en-US" sz="1050" spc="-1" strike="noStrike">
            <a:latin typeface="Times New Roman"/>
          </a:endParaRPr>
        </a:p>
        <a:p>
          <a:pPr>
            <a:lnSpc>
              <a:spcPct val="100000"/>
            </a:lnSpc>
          </a:pPr>
          <a:r>
            <a:rPr b="1" lang="ja-JP" sz="1050" spc="-1" strike="noStrike">
              <a:solidFill>
                <a:srgbClr val="000000"/>
              </a:solidFill>
              <a:latin typeface="Calibri"/>
            </a:rPr>
            <a:t>　・ </a:t>
          </a:r>
          <a:r>
            <a:rPr b="1" lang="en-US" sz="1050" spc="-1" strike="noStrike">
              <a:solidFill>
                <a:srgbClr val="000000"/>
              </a:solidFill>
              <a:latin typeface="Calibri"/>
            </a:rPr>
            <a:t>10</a:t>
          </a:r>
          <a:r>
            <a:rPr b="1" lang="ja-JP" sz="1050" spc="-1" strike="noStrike">
              <a:solidFill>
                <a:srgbClr val="000000"/>
              </a:solidFill>
              <a:latin typeface="Calibri"/>
            </a:rPr>
            <a:t>事業所までしか対応していないため、</a:t>
          </a:r>
          <a:r>
            <a:rPr b="1" lang="en-US" sz="1050" spc="-1" strike="noStrike">
              <a:solidFill>
                <a:srgbClr val="000000"/>
              </a:solidFill>
              <a:latin typeface="Calibri"/>
            </a:rPr>
            <a:t>11</a:t>
          </a:r>
          <a:r>
            <a:rPr b="1" lang="ja-JP" sz="1050" spc="-1" strike="noStrike">
              <a:solidFill>
                <a:srgbClr val="000000"/>
              </a:solidFill>
              <a:latin typeface="Calibri"/>
            </a:rPr>
            <a:t>事業所以上を一括で申請する場合は、「別紙様式２」をご活用ください。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必須の記入箇所は　　　　　　　　　　　　　　　　　　のセルです。</a:t>
          </a:r>
          <a:endParaRPr b="0" lang="en-US" sz="1050" spc="-1" strike="noStrike">
            <a:latin typeface="Times New Roman"/>
          </a:endParaRPr>
        </a:p>
        <a:p>
          <a:pPr>
            <a:lnSpc>
              <a:spcPct val="100000"/>
            </a:lnSpc>
          </a:pPr>
          <a:r>
            <a:rPr b="1" lang="ja-JP" sz="1050" spc="-1" strike="noStrike">
              <a:solidFill>
                <a:srgbClr val="000000"/>
              </a:solidFill>
              <a:latin typeface="Calibri"/>
            </a:rPr>
            <a:t>　・　　　　　　  のセルの入力は必須ではありませんが、可能な限り入力してください。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先に「別紙様式６－２ 事業所個票１」から「事業所個票</a:t>
          </a:r>
          <a:r>
            <a:rPr b="1" lang="en-US" sz="1050" spc="-1" strike="noStrike">
              <a:solidFill>
                <a:srgbClr val="000000"/>
              </a:solidFill>
              <a:latin typeface="Calibri"/>
            </a:rPr>
            <a:t>10</a:t>
          </a:r>
          <a:r>
            <a:rPr b="1" lang="ja-JP" sz="1050" spc="-1" strike="noStrike">
              <a:solidFill>
                <a:srgbClr val="000000"/>
              </a:solidFill>
              <a:latin typeface="Calibri"/>
            </a:rPr>
            <a:t>」までを完成させてください。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（「２」以降は必要に応じて記入</a:t>
          </a:r>
          <a:r>
            <a:rPr b="1" lang="ja-JP" sz="1100" spc="-1" strike="noStrike">
              <a:solidFill>
                <a:srgbClr val="000000"/>
              </a:solidFill>
              <a:latin typeface="Calibri"/>
            </a:rPr>
            <a:t>）</a:t>
          </a:r>
          <a:endParaRPr b="0" lang="en-US" sz="110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「別紙様式６－２」の記入内容に応じて、入力が不要な欄が非表示になります。</a:t>
          </a:r>
          <a:endParaRPr b="0" lang="en-US" sz="1050" spc="-1" strike="noStrike">
            <a:latin typeface="Times New Roman"/>
          </a:endParaRPr>
        </a:p>
        <a:p>
          <a:pPr>
            <a:lnSpc>
              <a:spcPct val="100000"/>
            </a:lnSpc>
          </a:pPr>
          <a:r>
            <a:rPr b="1" lang="ja-JP" sz="1050" spc="-1" strike="noStrike">
              <a:solidFill>
                <a:srgbClr val="000000"/>
              </a:solidFill>
              <a:latin typeface="Calibri"/>
            </a:rPr>
            <a:t>　・ 濃いオレンジ色のセルに「</a:t>
          </a:r>
          <a:r>
            <a:rPr b="1" lang="en-US" sz="1050" spc="-1" strike="noStrike">
              <a:solidFill>
                <a:srgbClr val="000000"/>
              </a:solidFill>
              <a:latin typeface="Calibri"/>
            </a:rPr>
            <a:t>×</a:t>
          </a:r>
          <a:r>
            <a:rPr b="1" lang="ja-JP" sz="1050" spc="-1" strike="noStrike">
              <a:solidFill>
                <a:srgbClr val="000000"/>
              </a:solidFill>
              <a:latin typeface="Calibri"/>
            </a:rPr>
            <a:t>」が表示された場合、記入内容が要件を満たしていないか、未入力の欄があります。</a:t>
          </a:r>
          <a:endParaRPr b="0" lang="en-US" sz="1050" spc="-1" strike="noStrike">
            <a:latin typeface="Times New Roman"/>
          </a:endParaRPr>
        </a:p>
        <a:p>
          <a:pPr>
            <a:lnSpc>
              <a:spcPct val="100000"/>
            </a:lnSpc>
          </a:pPr>
          <a:r>
            <a:rPr b="1" lang="ja-JP" sz="1050" spc="-1" strike="noStrike">
              <a:solidFill>
                <a:srgbClr val="000000"/>
              </a:solidFill>
              <a:latin typeface="Calibri"/>
            </a:rPr>
            <a:t>　　 修正してください。グレー色のセルの「○」「△」「</a:t>
          </a:r>
          <a:r>
            <a:rPr b="1" lang="en-US" sz="1050" spc="-1" strike="noStrike">
              <a:solidFill>
                <a:srgbClr val="000000"/>
              </a:solidFill>
              <a:latin typeface="Calibri"/>
            </a:rPr>
            <a:t>×</a:t>
          </a:r>
          <a:r>
            <a:rPr b="1" lang="ja-JP" sz="1050" spc="-1" strike="noStrike">
              <a:solidFill>
                <a:srgbClr val="000000"/>
              </a:solidFill>
              <a:latin typeface="Calibri"/>
            </a:rPr>
            <a:t>」および空欄は、要件には影響しません。</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tabLst>
              <a:tab algn="l" pos="0"/>
            </a:tabLst>
          </a:pPr>
          <a:r>
            <a:rPr b="1" lang="ja-JP" sz="1050" spc="-1" strike="noStrike">
              <a:solidFill>
                <a:srgbClr val="000000"/>
              </a:solidFill>
              <a:latin typeface="Calibri"/>
            </a:rPr>
            <a:t>　</a:t>
          </a:r>
          <a:endParaRPr b="0" lang="en-US" sz="1050" spc="-1" strike="noStrike">
            <a:latin typeface="Times New Roman"/>
          </a:endParaRPr>
        </a:p>
        <a:p>
          <a:pPr>
            <a:lnSpc>
              <a:spcPct val="100000"/>
            </a:lnSpc>
            <a:tabLst>
              <a:tab algn="l" pos="0"/>
            </a:tabLst>
          </a:pPr>
          <a:r>
            <a:rPr b="1" lang="en-US" sz="1050" spc="-1" strike="noStrike">
              <a:solidFill>
                <a:srgbClr val="000000"/>
              </a:solidFill>
              <a:latin typeface="Calibri"/>
            </a:rPr>
            <a:t>   </a:t>
          </a:r>
          <a:r>
            <a:rPr b="1" lang="ja-JP" sz="1050" spc="-1" strike="noStrike">
              <a:solidFill>
                <a:srgbClr val="000000"/>
              </a:solidFill>
              <a:latin typeface="Calibri"/>
            </a:rPr>
            <a:t>・ 本処遇改善計画書に記載された金額は見込額であり、提出後の運営状況（利用者数等）、</a:t>
          </a:r>
          <a:endParaRPr b="0" lang="en-US" sz="1050" spc="-1" strike="noStrike">
            <a:latin typeface="Times New Roman"/>
          </a:endParaRPr>
        </a:p>
        <a:p>
          <a:pPr>
            <a:lnSpc>
              <a:spcPct val="100000"/>
            </a:lnSpc>
            <a:tabLst>
              <a:tab algn="l" pos="0"/>
            </a:tabLst>
          </a:pPr>
          <a:r>
            <a:rPr b="1" lang="ja-JP" sz="1050" spc="-1" strike="noStrike">
              <a:solidFill>
                <a:srgbClr val="000000"/>
              </a:solidFill>
              <a:latin typeface="Calibri"/>
            </a:rPr>
            <a:t>　　人員配置状況（職員数等）その他の事由により変動があっても差し支えありません。</a:t>
          </a:r>
          <a:endParaRPr b="0" lang="en-US" sz="1050" spc="-1" strike="noStrike">
            <a:latin typeface="Times New Roman"/>
          </a:endParaRPr>
        </a:p>
      </xdr:txBody>
    </xdr:sp>
    <xdr:clientData/>
  </xdr:twoCellAnchor>
  <xdr:twoCellAnchor editAs="absolute">
    <xdr:from>
      <xdr:col>41</xdr:col>
      <xdr:colOff>469440</xdr:colOff>
      <xdr:row>7</xdr:row>
      <xdr:rowOff>43560</xdr:rowOff>
    </xdr:from>
    <xdr:to>
      <xdr:col>43</xdr:col>
      <xdr:colOff>270720</xdr:colOff>
      <xdr:row>8</xdr:row>
      <xdr:rowOff>56160</xdr:rowOff>
    </xdr:to>
    <xdr:sp>
      <xdr:nvSpPr>
        <xdr:cNvPr id="17" name="CustomShape 1"/>
        <xdr:cNvSpPr/>
      </xdr:nvSpPr>
      <xdr:spPr>
        <a:xfrm>
          <a:off x="10681920" y="1576800"/>
          <a:ext cx="757800" cy="1746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43</xdr:col>
      <xdr:colOff>390600</xdr:colOff>
      <xdr:row>7</xdr:row>
      <xdr:rowOff>43560</xdr:rowOff>
    </xdr:from>
    <xdr:to>
      <xdr:col>45</xdr:col>
      <xdr:colOff>14400</xdr:colOff>
      <xdr:row>8</xdr:row>
      <xdr:rowOff>56160</xdr:rowOff>
    </xdr:to>
    <xdr:sp>
      <xdr:nvSpPr>
        <xdr:cNvPr id="18" name="CustomShape 1"/>
        <xdr:cNvSpPr/>
      </xdr:nvSpPr>
      <xdr:spPr>
        <a:xfrm>
          <a:off x="11559600" y="1576800"/>
          <a:ext cx="757800" cy="17460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45</xdr:col>
      <xdr:colOff>154800</xdr:colOff>
      <xdr:row>7</xdr:row>
      <xdr:rowOff>43560</xdr:rowOff>
    </xdr:from>
    <xdr:to>
      <xdr:col>46</xdr:col>
      <xdr:colOff>434520</xdr:colOff>
      <xdr:row>8</xdr:row>
      <xdr:rowOff>56160</xdr:rowOff>
    </xdr:to>
    <xdr:sp>
      <xdr:nvSpPr>
        <xdr:cNvPr id="19" name="CustomShape 1"/>
        <xdr:cNvSpPr/>
      </xdr:nvSpPr>
      <xdr:spPr>
        <a:xfrm>
          <a:off x="12457800" y="1576800"/>
          <a:ext cx="757800" cy="1746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ピンク色</a:t>
          </a:r>
          <a:endParaRPr b="0" lang="en-US" sz="1050" spc="-1" strike="noStrike">
            <a:latin typeface="Times New Roman"/>
          </a:endParaRPr>
        </a:p>
      </xdr:txBody>
    </xdr:sp>
    <xdr:clientData/>
  </xdr:twoCellAnchor>
  <xdr:twoCellAnchor editAs="absolute">
    <xdr:from>
      <xdr:col>39</xdr:col>
      <xdr:colOff>69840</xdr:colOff>
      <xdr:row>15</xdr:row>
      <xdr:rowOff>78480</xdr:rowOff>
    </xdr:from>
    <xdr:to>
      <xdr:col>39</xdr:col>
      <xdr:colOff>298800</xdr:colOff>
      <xdr:row>16</xdr:row>
      <xdr:rowOff>85320</xdr:rowOff>
    </xdr:to>
    <xdr:sp>
      <xdr:nvSpPr>
        <xdr:cNvPr id="20" name="CustomShape 1"/>
        <xdr:cNvSpPr/>
      </xdr:nvSpPr>
      <xdr:spPr>
        <a:xfrm>
          <a:off x="9326160" y="3211920"/>
          <a:ext cx="22896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42</xdr:col>
      <xdr:colOff>200160</xdr:colOff>
      <xdr:row>15</xdr:row>
      <xdr:rowOff>78480</xdr:rowOff>
    </xdr:from>
    <xdr:to>
      <xdr:col>42</xdr:col>
      <xdr:colOff>426600</xdr:colOff>
      <xdr:row>16</xdr:row>
      <xdr:rowOff>85320</xdr:rowOff>
    </xdr:to>
    <xdr:sp>
      <xdr:nvSpPr>
        <xdr:cNvPr id="21" name="CustomShape 1"/>
        <xdr:cNvSpPr/>
      </xdr:nvSpPr>
      <xdr:spPr>
        <a:xfrm>
          <a:off x="10890720" y="3211920"/>
          <a:ext cx="22644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50</xdr:col>
      <xdr:colOff>224640</xdr:colOff>
      <xdr:row>15</xdr:row>
      <xdr:rowOff>78480</xdr:rowOff>
    </xdr:from>
    <xdr:to>
      <xdr:col>50</xdr:col>
      <xdr:colOff>453600</xdr:colOff>
      <xdr:row>16</xdr:row>
      <xdr:rowOff>85320</xdr:rowOff>
    </xdr:to>
    <xdr:sp>
      <xdr:nvSpPr>
        <xdr:cNvPr id="22" name="CustomShape 1"/>
        <xdr:cNvSpPr/>
      </xdr:nvSpPr>
      <xdr:spPr>
        <a:xfrm>
          <a:off x="14918400" y="3211920"/>
          <a:ext cx="2289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51</xdr:col>
      <xdr:colOff>64080</xdr:colOff>
      <xdr:row>15</xdr:row>
      <xdr:rowOff>78480</xdr:rowOff>
    </xdr:from>
    <xdr:to>
      <xdr:col>51</xdr:col>
      <xdr:colOff>291600</xdr:colOff>
      <xdr:row>16</xdr:row>
      <xdr:rowOff>85320</xdr:rowOff>
    </xdr:to>
    <xdr:sp>
      <xdr:nvSpPr>
        <xdr:cNvPr id="23" name="CustomShape 1"/>
        <xdr:cNvSpPr/>
      </xdr:nvSpPr>
      <xdr:spPr>
        <a:xfrm>
          <a:off x="15235920" y="3211920"/>
          <a:ext cx="227520" cy="245160"/>
        </a:xfrm>
        <a:prstGeom prst="rect">
          <a:avLst/>
        </a:prstGeom>
        <a:solidFill>
          <a:schemeClr val="bg1">
            <a:lumMod val="95000"/>
          </a:schemeClr>
        </a:solidFill>
        <a:ln w="9360">
          <a:solidFill>
            <a:srgbClr val="000000"/>
          </a:solidFill>
          <a:round/>
        </a:ln>
      </xdr:spPr>
      <xdr:style>
        <a:lnRef idx="0"/>
        <a:fillRef idx="0"/>
        <a:effectRef idx="0"/>
        <a:fontRef idx="minor"/>
      </xdr:style>
    </xdr:sp>
    <xdr:clientData/>
  </xdr:twoCellAnchor>
  <xdr:twoCellAnchor editAs="absolute">
    <xdr:from>
      <xdr:col>39</xdr:col>
      <xdr:colOff>293760</xdr:colOff>
      <xdr:row>15</xdr:row>
      <xdr:rowOff>56520</xdr:rowOff>
    </xdr:from>
    <xdr:to>
      <xdr:col>41</xdr:col>
      <xdr:colOff>470160</xdr:colOff>
      <xdr:row>16</xdr:row>
      <xdr:rowOff>66240</xdr:rowOff>
    </xdr:to>
    <xdr:sp>
      <xdr:nvSpPr>
        <xdr:cNvPr id="24" name="CustomShape 1"/>
        <xdr:cNvSpPr/>
      </xdr:nvSpPr>
      <xdr:spPr>
        <a:xfrm>
          <a:off x="9550080" y="3189960"/>
          <a:ext cx="113256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50" spc="-1" strike="noStrike">
              <a:solidFill>
                <a:srgbClr val="000000"/>
              </a:solidFill>
              <a:latin typeface="Calibri"/>
            </a:rPr>
            <a:t>要件を満たす</a:t>
          </a:r>
          <a:endParaRPr b="0" lang="en-US" sz="1050" spc="-1" strike="noStrike">
            <a:latin typeface="Times New Roman"/>
          </a:endParaRPr>
        </a:p>
      </xdr:txBody>
    </xdr:sp>
    <xdr:clientData/>
  </xdr:twoCellAnchor>
  <xdr:twoCellAnchor editAs="absolute">
    <xdr:from>
      <xdr:col>42</xdr:col>
      <xdr:colOff>413280</xdr:colOff>
      <xdr:row>15</xdr:row>
      <xdr:rowOff>56520</xdr:rowOff>
    </xdr:from>
    <xdr:to>
      <xdr:col>48</xdr:col>
      <xdr:colOff>300600</xdr:colOff>
      <xdr:row>16</xdr:row>
      <xdr:rowOff>66240</xdr:rowOff>
    </xdr:to>
    <xdr:sp>
      <xdr:nvSpPr>
        <xdr:cNvPr id="25" name="CustomShape 1"/>
        <xdr:cNvSpPr/>
      </xdr:nvSpPr>
      <xdr:spPr>
        <a:xfrm>
          <a:off x="11103840" y="3189960"/>
          <a:ext cx="293400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50" spc="-1" strike="noStrike">
              <a:solidFill>
                <a:srgbClr val="000000"/>
              </a:solidFill>
              <a:latin typeface="Calibri"/>
            </a:rPr>
            <a:t>要件を満たさない（または未入力あり）</a:t>
          </a:r>
          <a:endParaRPr b="0" lang="en-US" sz="1050" spc="-1" strike="noStrike">
            <a:latin typeface="Times New Roman"/>
          </a:endParaRPr>
        </a:p>
      </xdr:txBody>
    </xdr:sp>
    <xdr:clientData/>
  </xdr:twoCellAnchor>
  <xdr:twoCellAnchor editAs="absolute">
    <xdr:from>
      <xdr:col>51</xdr:col>
      <xdr:colOff>365400</xdr:colOff>
      <xdr:row>15</xdr:row>
      <xdr:rowOff>56520</xdr:rowOff>
    </xdr:from>
    <xdr:to>
      <xdr:col>54</xdr:col>
      <xdr:colOff>403560</xdr:colOff>
      <xdr:row>16</xdr:row>
      <xdr:rowOff>66240</xdr:rowOff>
    </xdr:to>
    <xdr:sp>
      <xdr:nvSpPr>
        <xdr:cNvPr id="26" name="CustomShape 1"/>
        <xdr:cNvSpPr/>
      </xdr:nvSpPr>
      <xdr:spPr>
        <a:xfrm>
          <a:off x="15537240" y="3189960"/>
          <a:ext cx="149436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50" spc="-1" strike="noStrike">
              <a:solidFill>
                <a:srgbClr val="000000"/>
              </a:solidFill>
              <a:latin typeface="Calibri"/>
            </a:rPr>
            <a:t>要件には影響せず</a:t>
          </a:r>
          <a:endParaRPr b="0" lang="en-US" sz="1050" spc="-1" strike="noStrike">
            <a:latin typeface="Times New Roman"/>
          </a:endParaRPr>
        </a:p>
      </xdr:txBody>
    </xdr:sp>
    <xdr:clientData/>
  </xdr:twoCellAnchor>
  <xdr:twoCellAnchor editAs="absolute">
    <xdr:from>
      <xdr:col>49</xdr:col>
      <xdr:colOff>60480</xdr:colOff>
      <xdr:row>15</xdr:row>
      <xdr:rowOff>78480</xdr:rowOff>
    </xdr:from>
    <xdr:to>
      <xdr:col>49</xdr:col>
      <xdr:colOff>289440</xdr:colOff>
      <xdr:row>16</xdr:row>
      <xdr:rowOff>85320</xdr:rowOff>
    </xdr:to>
    <xdr:sp>
      <xdr:nvSpPr>
        <xdr:cNvPr id="27" name="CustomShape 1"/>
        <xdr:cNvSpPr/>
      </xdr:nvSpPr>
      <xdr:spPr>
        <a:xfrm>
          <a:off x="14276160" y="3211920"/>
          <a:ext cx="2289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xdr:twoCellAnchor editAs="absolute">
    <xdr:from>
      <xdr:col>39</xdr:col>
      <xdr:colOff>146160</xdr:colOff>
      <xdr:row>8</xdr:row>
      <xdr:rowOff>121680</xdr:rowOff>
    </xdr:from>
    <xdr:to>
      <xdr:col>40</xdr:col>
      <xdr:colOff>425880</xdr:colOff>
      <xdr:row>9</xdr:row>
      <xdr:rowOff>86760</xdr:rowOff>
    </xdr:to>
    <xdr:sp>
      <xdr:nvSpPr>
        <xdr:cNvPr id="28" name="CustomShape 1"/>
        <xdr:cNvSpPr/>
      </xdr:nvSpPr>
      <xdr:spPr>
        <a:xfrm>
          <a:off x="9402480" y="1816920"/>
          <a:ext cx="757800" cy="1746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グレー色</a:t>
          </a:r>
          <a:endParaRPr b="0" lang="en-US" sz="1050" spc="-1" strike="noStrike">
            <a:latin typeface="Times New Roman"/>
          </a:endParaRPr>
        </a:p>
      </xdr:txBody>
    </xdr:sp>
    <xdr:clientData/>
  </xdr:twoCellAnchor>
  <xdr:twoCellAnchor editAs="absolute">
    <xdr:from>
      <xdr:col>49</xdr:col>
      <xdr:colOff>390240</xdr:colOff>
      <xdr:row>15</xdr:row>
      <xdr:rowOff>78120</xdr:rowOff>
    </xdr:from>
    <xdr:to>
      <xdr:col>50</xdr:col>
      <xdr:colOff>141480</xdr:colOff>
      <xdr:row>16</xdr:row>
      <xdr:rowOff>90000</xdr:rowOff>
    </xdr:to>
    <xdr:sp>
      <xdr:nvSpPr>
        <xdr:cNvPr id="29" name="CustomShape 1"/>
        <xdr:cNvSpPr/>
      </xdr:nvSpPr>
      <xdr:spPr>
        <a:xfrm>
          <a:off x="14605920" y="3211560"/>
          <a:ext cx="229320" cy="2502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Times New Roman"/>
            </a:rPr>
            <a:t>△</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114480</xdr:colOff>
          <xdr:row>36</xdr:row>
          <xdr:rowOff>19080</xdr:rowOff>
        </xdr:from>
        <xdr:to>
          <xdr:col>2</xdr:col>
          <xdr:colOff>95400</xdr:colOff>
          <xdr:row>37</xdr:row>
          <xdr:rowOff>-18720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43</xdr:row>
          <xdr:rowOff>66600</xdr:rowOff>
        </xdr:from>
        <xdr:to>
          <xdr:col>6</xdr:col>
          <xdr:colOff>19080</xdr:colOff>
          <xdr:row>44</xdr:row>
          <xdr:rowOff>-47880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xdr:col>
          <xdr:colOff>181080</xdr:colOff>
          <xdr:row>43</xdr:row>
          <xdr:rowOff>66600</xdr:rowOff>
        </xdr:from>
        <xdr:to>
          <xdr:col>10</xdr:col>
          <xdr:colOff>28800</xdr:colOff>
          <xdr:row>44</xdr:row>
          <xdr:rowOff>-47880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181080</xdr:colOff>
          <xdr:row>43</xdr:row>
          <xdr:rowOff>66600</xdr:rowOff>
        </xdr:from>
        <xdr:to>
          <xdr:col>16</xdr:col>
          <xdr:colOff>28800</xdr:colOff>
          <xdr:row>44</xdr:row>
          <xdr:rowOff>-47880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21</xdr:col>
          <xdr:colOff>181080</xdr:colOff>
          <xdr:row>43</xdr:row>
          <xdr:rowOff>66600</xdr:rowOff>
        </xdr:from>
        <xdr:to>
          <xdr:col>23</xdr:col>
          <xdr:colOff>28800</xdr:colOff>
          <xdr:row>44</xdr:row>
          <xdr:rowOff>-47880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181080</xdr:colOff>
          <xdr:row>43</xdr:row>
          <xdr:rowOff>66600</xdr:rowOff>
        </xdr:from>
        <xdr:to>
          <xdr:col>27</xdr:col>
          <xdr:colOff>19080</xdr:colOff>
          <xdr:row>44</xdr:row>
          <xdr:rowOff>-47880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44</xdr:row>
          <xdr:rowOff>219240</xdr:rowOff>
        </xdr:from>
        <xdr:to>
          <xdr:col>6</xdr:col>
          <xdr:colOff>19080</xdr:colOff>
          <xdr:row>46</xdr:row>
          <xdr:rowOff>19080</xdr:rowOff>
        </xdr:to>
        <xdr:sp>
          <xdr:nvSpPr>
            <xdr:cNvPr id="1007"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11</xdr:col>
          <xdr:colOff>181080</xdr:colOff>
          <xdr:row>44</xdr:row>
          <xdr:rowOff>228600</xdr:rowOff>
        </xdr:from>
        <xdr:to>
          <xdr:col>13</xdr:col>
          <xdr:colOff>28800</xdr:colOff>
          <xdr:row>46</xdr:row>
          <xdr:rowOff>19080</xdr:rowOff>
        </xdr:to>
        <xdr:sp>
          <xdr:nvSpPr>
            <xdr:cNvPr id="1008"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18</xdr:col>
          <xdr:colOff>181080</xdr:colOff>
          <xdr:row>44</xdr:row>
          <xdr:rowOff>228600</xdr:rowOff>
        </xdr:from>
        <xdr:to>
          <xdr:col>20</xdr:col>
          <xdr:colOff>28800</xdr:colOff>
          <xdr:row>46</xdr:row>
          <xdr:rowOff>19080</xdr:rowOff>
        </xdr:to>
        <xdr:sp>
          <xdr:nvSpPr>
            <xdr:cNvPr id="1009"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21</xdr:col>
          <xdr:colOff>190440</xdr:colOff>
          <xdr:row>53</xdr:row>
          <xdr:rowOff>28440</xdr:rowOff>
        </xdr:from>
        <xdr:to>
          <xdr:col>23</xdr:col>
          <xdr:colOff>28440</xdr:colOff>
          <xdr:row>54</xdr:row>
          <xdr:rowOff>0</xdr:rowOff>
        </xdr:to>
        <xdr:sp>
          <xdr:nvSpPr>
            <xdr:cNvPr id="1010"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181080</xdr:colOff>
          <xdr:row>53</xdr:row>
          <xdr:rowOff>28440</xdr:rowOff>
        </xdr:from>
        <xdr:to>
          <xdr:col>27</xdr:col>
          <xdr:colOff>28800</xdr:colOff>
          <xdr:row>54</xdr:row>
          <xdr:rowOff>0</xdr:rowOff>
        </xdr:to>
        <xdr:sp>
          <xdr:nvSpPr>
            <xdr:cNvPr id="1011"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54</xdr:row>
          <xdr:rowOff>152280</xdr:rowOff>
        </xdr:from>
        <xdr:to>
          <xdr:col>6</xdr:col>
          <xdr:colOff>9360</xdr:colOff>
          <xdr:row>55</xdr:row>
          <xdr:rowOff>75960</xdr:rowOff>
        </xdr:to>
        <xdr:sp>
          <xdr:nvSpPr>
            <xdr:cNvPr id="1012"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97</xdr:row>
          <xdr:rowOff>9360</xdr:rowOff>
        </xdr:from>
        <xdr:to>
          <xdr:col>3</xdr:col>
          <xdr:colOff>104760</xdr:colOff>
          <xdr:row>98</xdr:row>
          <xdr:rowOff>-9720</xdr:rowOff>
        </xdr:to>
        <xdr:sp>
          <xdr:nvSpPr>
            <xdr:cNvPr id="1013"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102</xdr:row>
          <xdr:rowOff>47520</xdr:rowOff>
        </xdr:from>
        <xdr:to>
          <xdr:col>13</xdr:col>
          <xdr:colOff>104760</xdr:colOff>
          <xdr:row>103</xdr:row>
          <xdr:rowOff>-57240</xdr:rowOff>
        </xdr:to>
        <xdr:sp>
          <xdr:nvSpPr>
            <xdr:cNvPr id="1014"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104</xdr:row>
          <xdr:rowOff>200160</xdr:rowOff>
        </xdr:from>
        <xdr:to>
          <xdr:col>3</xdr:col>
          <xdr:colOff>104760</xdr:colOff>
          <xdr:row>105</xdr:row>
          <xdr:rowOff>209520</xdr:rowOff>
        </xdr:to>
        <xdr:sp>
          <xdr:nvSpPr>
            <xdr:cNvPr id="1015"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85680</xdr:colOff>
          <xdr:row>113</xdr:row>
          <xdr:rowOff>47520</xdr:rowOff>
        </xdr:from>
        <xdr:to>
          <xdr:col>13</xdr:col>
          <xdr:colOff>104760</xdr:colOff>
          <xdr:row>114</xdr:row>
          <xdr:rowOff>-66600</xdr:rowOff>
        </xdr:to>
        <xdr:sp>
          <xdr:nvSpPr>
            <xdr:cNvPr id="1016"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117</xdr:row>
          <xdr:rowOff>28440</xdr:rowOff>
        </xdr:from>
        <xdr:to>
          <xdr:col>2</xdr:col>
          <xdr:colOff>76320</xdr:colOff>
          <xdr:row>118</xdr:row>
          <xdr:rowOff>-9360</xdr:rowOff>
        </xdr:to>
        <xdr:sp>
          <xdr:nvSpPr>
            <xdr:cNvPr id="1017" name="Check Box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124</xdr:row>
          <xdr:rowOff>57240</xdr:rowOff>
        </xdr:from>
        <xdr:to>
          <xdr:col>13</xdr:col>
          <xdr:colOff>104760</xdr:colOff>
          <xdr:row>125</xdr:row>
          <xdr:rowOff>-56880</xdr:rowOff>
        </xdr:to>
        <xdr:sp>
          <xdr:nvSpPr>
            <xdr:cNvPr id="1018" name="Check Box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0</xdr:colOff>
          <xdr:row>107</xdr:row>
          <xdr:rowOff>219240</xdr:rowOff>
        </xdr:from>
        <xdr:to>
          <xdr:col>8</xdr:col>
          <xdr:colOff>28440</xdr:colOff>
          <xdr:row>108</xdr:row>
          <xdr:rowOff>190800</xdr:rowOff>
        </xdr:to>
        <xdr:sp>
          <xdr:nvSpPr>
            <xdr:cNvPr id="1019"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0</xdr:colOff>
          <xdr:row>109</xdr:row>
          <xdr:rowOff>238320</xdr:rowOff>
        </xdr:from>
        <xdr:to>
          <xdr:col>8</xdr:col>
          <xdr:colOff>28440</xdr:colOff>
          <xdr:row>110</xdr:row>
          <xdr:rowOff>209880</xdr:rowOff>
        </xdr:to>
        <xdr:sp>
          <xdr:nvSpPr>
            <xdr:cNvPr id="1020"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119</xdr:row>
          <xdr:rowOff>9360</xdr:rowOff>
        </xdr:from>
        <xdr:to>
          <xdr:col>6</xdr:col>
          <xdr:colOff>232920</xdr:colOff>
          <xdr:row>120</xdr:row>
          <xdr:rowOff>-19080</xdr:rowOff>
        </xdr:to>
        <xdr:sp>
          <xdr:nvSpPr>
            <xdr:cNvPr id="1021"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120</xdr:row>
          <xdr:rowOff>114480</xdr:rowOff>
        </xdr:from>
        <xdr:to>
          <xdr:col>6</xdr:col>
          <xdr:colOff>232920</xdr:colOff>
          <xdr:row>121</xdr:row>
          <xdr:rowOff>-95040</xdr:rowOff>
        </xdr:to>
        <xdr:sp>
          <xdr:nvSpPr>
            <xdr:cNvPr id="1022"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121</xdr:row>
          <xdr:rowOff>142920</xdr:rowOff>
        </xdr:from>
        <xdr:to>
          <xdr:col>6</xdr:col>
          <xdr:colOff>232920</xdr:colOff>
          <xdr:row>122</xdr:row>
          <xdr:rowOff>-142920</xdr:rowOff>
        </xdr:to>
        <xdr:sp>
          <xdr:nvSpPr>
            <xdr:cNvPr id="1023"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152280</xdr:rowOff>
        </xdr:from>
        <xdr:to>
          <xdr:col>5</xdr:col>
          <xdr:colOff>232920</xdr:colOff>
          <xdr:row>154</xdr:row>
          <xdr:rowOff>19080</xdr:rowOff>
        </xdr:to>
        <xdr:sp>
          <xdr:nvSpPr>
            <xdr:cNvPr id="1024" name="Check Box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153</xdr:row>
          <xdr:rowOff>162000</xdr:rowOff>
        </xdr:from>
        <xdr:to>
          <xdr:col>5</xdr:col>
          <xdr:colOff>232920</xdr:colOff>
          <xdr:row>155</xdr:row>
          <xdr:rowOff>28800</xdr:rowOff>
        </xdr:to>
        <xdr:sp>
          <xdr:nvSpPr>
            <xdr:cNvPr id="1025"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152280</xdr:rowOff>
        </xdr:from>
        <xdr:to>
          <xdr:col>5</xdr:col>
          <xdr:colOff>232920</xdr:colOff>
          <xdr:row>156</xdr:row>
          <xdr:rowOff>28440</xdr:rowOff>
        </xdr:to>
        <xdr:sp>
          <xdr:nvSpPr>
            <xdr:cNvPr id="1026" name="Check Box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155</xdr:row>
          <xdr:rowOff>152280</xdr:rowOff>
        </xdr:from>
        <xdr:to>
          <xdr:col>5</xdr:col>
          <xdr:colOff>232920</xdr:colOff>
          <xdr:row>157</xdr:row>
          <xdr:rowOff>28440</xdr:rowOff>
        </xdr:to>
        <xdr:sp>
          <xdr:nvSpPr>
            <xdr:cNvPr id="1027" name="Check Box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38160</xdr:rowOff>
        </xdr:from>
        <xdr:to>
          <xdr:col>5</xdr:col>
          <xdr:colOff>232920</xdr:colOff>
          <xdr:row>158</xdr:row>
          <xdr:rowOff>-56880</xdr:rowOff>
        </xdr:to>
        <xdr:sp>
          <xdr:nvSpPr>
            <xdr:cNvPr id="1028" name="Check Box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295200</xdr:rowOff>
        </xdr:from>
        <xdr:to>
          <xdr:col>5</xdr:col>
          <xdr:colOff>232920</xdr:colOff>
          <xdr:row>159</xdr:row>
          <xdr:rowOff>28440</xdr:rowOff>
        </xdr:to>
        <xdr:sp>
          <xdr:nvSpPr>
            <xdr:cNvPr id="1029"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158</xdr:row>
          <xdr:rowOff>142920</xdr:rowOff>
        </xdr:from>
        <xdr:to>
          <xdr:col>5</xdr:col>
          <xdr:colOff>232920</xdr:colOff>
          <xdr:row>160</xdr:row>
          <xdr:rowOff>28440</xdr:rowOff>
        </xdr:to>
        <xdr:sp>
          <xdr:nvSpPr>
            <xdr:cNvPr id="1030"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159</xdr:row>
          <xdr:rowOff>142920</xdr:rowOff>
        </xdr:from>
        <xdr:to>
          <xdr:col>5</xdr:col>
          <xdr:colOff>232920</xdr:colOff>
          <xdr:row>161</xdr:row>
          <xdr:rowOff>28440</xdr:rowOff>
        </xdr:to>
        <xdr:sp>
          <xdr:nvSpPr>
            <xdr:cNvPr id="1031" name="Check Box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160</xdr:row>
          <xdr:rowOff>142920</xdr:rowOff>
        </xdr:from>
        <xdr:to>
          <xdr:col>5</xdr:col>
          <xdr:colOff>232920</xdr:colOff>
          <xdr:row>162</xdr:row>
          <xdr:rowOff>28440</xdr:rowOff>
        </xdr:to>
        <xdr:sp>
          <xdr:nvSpPr>
            <xdr:cNvPr id="1032"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162</xdr:row>
          <xdr:rowOff>28440</xdr:rowOff>
        </xdr:from>
        <xdr:to>
          <xdr:col>5</xdr:col>
          <xdr:colOff>232920</xdr:colOff>
          <xdr:row>163</xdr:row>
          <xdr:rowOff>-38160</xdr:rowOff>
        </xdr:to>
        <xdr:sp>
          <xdr:nvSpPr>
            <xdr:cNvPr id="1033" name="Check Box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162</xdr:row>
          <xdr:rowOff>266760</xdr:rowOff>
        </xdr:from>
        <xdr:to>
          <xdr:col>5</xdr:col>
          <xdr:colOff>232920</xdr:colOff>
          <xdr:row>164</xdr:row>
          <xdr:rowOff>28440</xdr:rowOff>
        </xdr:to>
        <xdr:sp>
          <xdr:nvSpPr>
            <xdr:cNvPr id="1034" name="Check Box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163</xdr:row>
          <xdr:rowOff>142920</xdr:rowOff>
        </xdr:from>
        <xdr:to>
          <xdr:col>5</xdr:col>
          <xdr:colOff>232920</xdr:colOff>
          <xdr:row>165</xdr:row>
          <xdr:rowOff>28440</xdr:rowOff>
        </xdr:to>
        <xdr:sp>
          <xdr:nvSpPr>
            <xdr:cNvPr id="1035" name="Check Box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165</xdr:row>
          <xdr:rowOff>28440</xdr:rowOff>
        </xdr:from>
        <xdr:to>
          <xdr:col>5</xdr:col>
          <xdr:colOff>232920</xdr:colOff>
          <xdr:row>166</xdr:row>
          <xdr:rowOff>-19080</xdr:rowOff>
        </xdr:to>
        <xdr:sp>
          <xdr:nvSpPr>
            <xdr:cNvPr id="1036" name="Check Box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165</xdr:row>
          <xdr:rowOff>257040</xdr:rowOff>
        </xdr:from>
        <xdr:to>
          <xdr:col>5</xdr:col>
          <xdr:colOff>232920</xdr:colOff>
          <xdr:row>167</xdr:row>
          <xdr:rowOff>28440</xdr:rowOff>
        </xdr:to>
        <xdr:sp>
          <xdr:nvSpPr>
            <xdr:cNvPr id="1037" name="Check Box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166</xdr:row>
          <xdr:rowOff>142920</xdr:rowOff>
        </xdr:from>
        <xdr:to>
          <xdr:col>5</xdr:col>
          <xdr:colOff>232920</xdr:colOff>
          <xdr:row>168</xdr:row>
          <xdr:rowOff>28440</xdr:rowOff>
        </xdr:to>
        <xdr:sp>
          <xdr:nvSpPr>
            <xdr:cNvPr id="1038"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167</xdr:row>
          <xdr:rowOff>142920</xdr:rowOff>
        </xdr:from>
        <xdr:to>
          <xdr:col>5</xdr:col>
          <xdr:colOff>232920</xdr:colOff>
          <xdr:row>169</xdr:row>
          <xdr:rowOff>28440</xdr:rowOff>
        </xdr:to>
        <xdr:sp>
          <xdr:nvSpPr>
            <xdr:cNvPr id="1039" name="Check Box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168</xdr:row>
          <xdr:rowOff>142920</xdr:rowOff>
        </xdr:from>
        <xdr:to>
          <xdr:col>5</xdr:col>
          <xdr:colOff>232920</xdr:colOff>
          <xdr:row>170</xdr:row>
          <xdr:rowOff>28440</xdr:rowOff>
        </xdr:to>
        <xdr:sp>
          <xdr:nvSpPr>
            <xdr:cNvPr id="1040"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170</xdr:row>
          <xdr:rowOff>28440</xdr:rowOff>
        </xdr:from>
        <xdr:to>
          <xdr:col>5</xdr:col>
          <xdr:colOff>232920</xdr:colOff>
          <xdr:row>171</xdr:row>
          <xdr:rowOff>-38160</xdr:rowOff>
        </xdr:to>
        <xdr:sp>
          <xdr:nvSpPr>
            <xdr:cNvPr id="1041"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170</xdr:row>
          <xdr:rowOff>257040</xdr:rowOff>
        </xdr:from>
        <xdr:to>
          <xdr:col>5</xdr:col>
          <xdr:colOff>232920</xdr:colOff>
          <xdr:row>172</xdr:row>
          <xdr:rowOff>28440</xdr:rowOff>
        </xdr:to>
        <xdr:sp>
          <xdr:nvSpPr>
            <xdr:cNvPr id="1042"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171</xdr:row>
          <xdr:rowOff>142920</xdr:rowOff>
        </xdr:from>
        <xdr:to>
          <xdr:col>5</xdr:col>
          <xdr:colOff>232920</xdr:colOff>
          <xdr:row>173</xdr:row>
          <xdr:rowOff>28440</xdr:rowOff>
        </xdr:to>
        <xdr:sp>
          <xdr:nvSpPr>
            <xdr:cNvPr id="1043" name="Check Box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172</xdr:row>
          <xdr:rowOff>142920</xdr:rowOff>
        </xdr:from>
        <xdr:to>
          <xdr:col>5</xdr:col>
          <xdr:colOff>232920</xdr:colOff>
          <xdr:row>174</xdr:row>
          <xdr:rowOff>28440</xdr:rowOff>
        </xdr:to>
        <xdr:sp>
          <xdr:nvSpPr>
            <xdr:cNvPr id="1044"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172</xdr:row>
          <xdr:rowOff>142920</xdr:rowOff>
        </xdr:from>
        <xdr:to>
          <xdr:col>5</xdr:col>
          <xdr:colOff>232920</xdr:colOff>
          <xdr:row>174</xdr:row>
          <xdr:rowOff>28440</xdr:rowOff>
        </xdr:to>
        <xdr:sp>
          <xdr:nvSpPr>
            <xdr:cNvPr id="1045"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173</xdr:row>
          <xdr:rowOff>142920</xdr:rowOff>
        </xdr:from>
        <xdr:to>
          <xdr:col>5</xdr:col>
          <xdr:colOff>232920</xdr:colOff>
          <xdr:row>175</xdr:row>
          <xdr:rowOff>28440</xdr:rowOff>
        </xdr:to>
        <xdr:sp>
          <xdr:nvSpPr>
            <xdr:cNvPr id="1046" name="Check Box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174</xdr:row>
          <xdr:rowOff>142920</xdr:rowOff>
        </xdr:from>
        <xdr:to>
          <xdr:col>5</xdr:col>
          <xdr:colOff>232920</xdr:colOff>
          <xdr:row>176</xdr:row>
          <xdr:rowOff>28440</xdr:rowOff>
        </xdr:to>
        <xdr:sp>
          <xdr:nvSpPr>
            <xdr:cNvPr id="1047" name="Check Box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175</xdr:row>
          <xdr:rowOff>142920</xdr:rowOff>
        </xdr:from>
        <xdr:to>
          <xdr:col>5</xdr:col>
          <xdr:colOff>232920</xdr:colOff>
          <xdr:row>177</xdr:row>
          <xdr:rowOff>28440</xdr:rowOff>
        </xdr:to>
        <xdr:sp>
          <xdr:nvSpPr>
            <xdr:cNvPr id="1048" name="Check Box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200160</xdr:colOff>
          <xdr:row>180</xdr:row>
          <xdr:rowOff>47520</xdr:rowOff>
        </xdr:from>
        <xdr:to>
          <xdr:col>6</xdr:col>
          <xdr:colOff>9720</xdr:colOff>
          <xdr:row>181</xdr:row>
          <xdr:rowOff>-57240</xdr:rowOff>
        </xdr:to>
        <xdr:sp>
          <xdr:nvSpPr>
            <xdr:cNvPr id="1049" name="Check Box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200160</xdr:colOff>
          <xdr:row>181</xdr:row>
          <xdr:rowOff>9360</xdr:rowOff>
        </xdr:from>
        <xdr:to>
          <xdr:col>6</xdr:col>
          <xdr:colOff>19080</xdr:colOff>
          <xdr:row>182</xdr:row>
          <xdr:rowOff>-9360</xdr:rowOff>
        </xdr:to>
        <xdr:sp>
          <xdr:nvSpPr>
            <xdr:cNvPr id="1050" name="Check Box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186</xdr:row>
          <xdr:rowOff>47520</xdr:rowOff>
        </xdr:from>
        <xdr:to>
          <xdr:col>2</xdr:col>
          <xdr:colOff>-59400</xdr:colOff>
          <xdr:row>187</xdr:row>
          <xdr:rowOff>-76320</xdr:rowOff>
        </xdr:to>
        <xdr:sp>
          <xdr:nvSpPr>
            <xdr:cNvPr id="1051" name="Check Box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187</xdr:row>
          <xdr:rowOff>114480</xdr:rowOff>
        </xdr:from>
        <xdr:to>
          <xdr:col>2</xdr:col>
          <xdr:colOff>-68760</xdr:colOff>
          <xdr:row>188</xdr:row>
          <xdr:rowOff>-104760</xdr:rowOff>
        </xdr:to>
        <xdr:sp>
          <xdr:nvSpPr>
            <xdr:cNvPr id="1052" name="Check Box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188</xdr:row>
          <xdr:rowOff>104760</xdr:rowOff>
        </xdr:from>
        <xdr:to>
          <xdr:col>2</xdr:col>
          <xdr:colOff>-59400</xdr:colOff>
          <xdr:row>189</xdr:row>
          <xdr:rowOff>-142920</xdr:rowOff>
        </xdr:to>
        <xdr:sp>
          <xdr:nvSpPr>
            <xdr:cNvPr id="1053" name="Check Box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189</xdr:row>
          <xdr:rowOff>19080</xdr:rowOff>
        </xdr:from>
        <xdr:to>
          <xdr:col>2</xdr:col>
          <xdr:colOff>-59400</xdr:colOff>
          <xdr:row>190</xdr:row>
          <xdr:rowOff>-47520</xdr:rowOff>
        </xdr:to>
        <xdr:sp>
          <xdr:nvSpPr>
            <xdr:cNvPr id="1054" name="Check Box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190</xdr:row>
          <xdr:rowOff>19080</xdr:rowOff>
        </xdr:from>
        <xdr:to>
          <xdr:col>2</xdr:col>
          <xdr:colOff>-59400</xdr:colOff>
          <xdr:row>191</xdr:row>
          <xdr:rowOff>-47520</xdr:rowOff>
        </xdr:to>
        <xdr:sp>
          <xdr:nvSpPr>
            <xdr:cNvPr id="1055" name="Check Box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9360</xdr:colOff>
          <xdr:row>190</xdr:row>
          <xdr:rowOff>266760</xdr:rowOff>
        </xdr:from>
        <xdr:to>
          <xdr:col>2</xdr:col>
          <xdr:colOff>-59400</xdr:colOff>
          <xdr:row>192</xdr:row>
          <xdr:rowOff>28440</xdr:rowOff>
        </xdr:to>
        <xdr:sp>
          <xdr:nvSpPr>
            <xdr:cNvPr id="1056" name="Check Box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74</xdr:row>
          <xdr:rowOff>28440</xdr:rowOff>
        </xdr:from>
        <xdr:to>
          <xdr:col>3</xdr:col>
          <xdr:colOff>104760</xdr:colOff>
          <xdr:row>75</xdr:row>
          <xdr:rowOff>-19080</xdr:rowOff>
        </xdr:to>
        <xdr:sp>
          <xdr:nvSpPr>
            <xdr:cNvPr id="1057" name="Check Box 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134</xdr:row>
          <xdr:rowOff>142920</xdr:rowOff>
        </xdr:from>
        <xdr:to>
          <xdr:col>2</xdr:col>
          <xdr:colOff>190800</xdr:colOff>
          <xdr:row>136</xdr:row>
          <xdr:rowOff>38160</xdr:rowOff>
        </xdr:to>
        <xdr:sp>
          <xdr:nvSpPr>
            <xdr:cNvPr id="1058" name="Check Box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135</xdr:row>
          <xdr:rowOff>162000</xdr:rowOff>
        </xdr:from>
        <xdr:to>
          <xdr:col>2</xdr:col>
          <xdr:colOff>171720</xdr:colOff>
          <xdr:row>137</xdr:row>
          <xdr:rowOff>38160</xdr:rowOff>
        </xdr:to>
        <xdr:sp>
          <xdr:nvSpPr>
            <xdr:cNvPr id="1059" name="Check Box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137</xdr:row>
          <xdr:rowOff>28440</xdr:rowOff>
        </xdr:from>
        <xdr:to>
          <xdr:col>2</xdr:col>
          <xdr:colOff>171720</xdr:colOff>
          <xdr:row>138</xdr:row>
          <xdr:rowOff>-9360</xdr:rowOff>
        </xdr:to>
        <xdr:sp>
          <xdr:nvSpPr>
            <xdr:cNvPr id="1060" name="Check Box 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219240</xdr:colOff>
          <xdr:row>137</xdr:row>
          <xdr:rowOff>295200</xdr:rowOff>
        </xdr:from>
        <xdr:to>
          <xdr:col>2</xdr:col>
          <xdr:colOff>171720</xdr:colOff>
          <xdr:row>139</xdr:row>
          <xdr:rowOff>38160</xdr:rowOff>
        </xdr:to>
        <xdr:sp>
          <xdr:nvSpPr>
            <xdr:cNvPr id="1061" name="Check Box 6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3.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30"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31"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32"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33"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34"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35"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36"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37"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38"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39"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40"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41"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42"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43"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44"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35</xdr:col>
      <xdr:colOff>133200</xdr:colOff>
      <xdr:row>23</xdr:row>
      <xdr:rowOff>15840</xdr:rowOff>
    </xdr:from>
    <xdr:to>
      <xdr:col>37</xdr:col>
      <xdr:colOff>113760</xdr:colOff>
      <xdr:row>23</xdr:row>
      <xdr:rowOff>223200</xdr:rowOff>
    </xdr:to>
    <xdr:sp>
      <xdr:nvSpPr>
        <xdr:cNvPr id="45" name="CustomShape 1"/>
        <xdr:cNvSpPr/>
      </xdr:nvSpPr>
      <xdr:spPr>
        <a:xfrm>
          <a:off x="6852600" y="4834080"/>
          <a:ext cx="358920" cy="207360"/>
        </a:xfrm>
        <a:prstGeom prst="rect">
          <a:avLst/>
        </a:prstGeom>
        <a:noFill/>
        <a:ln>
          <a:noFill/>
        </a:ln>
      </xdr:spPr>
      <xdr:style>
        <a:lnRef idx="0"/>
        <a:fillRef idx="0"/>
        <a:effectRef idx="0"/>
        <a:fontRef idx="minor"/>
      </xdr:style>
    </xdr:sp>
    <xdr:clientData/>
  </xdr:twoCellAnchor>
  <xdr:twoCellAnchor editAs="absolute">
    <xdr:from>
      <xdr:col>35</xdr:col>
      <xdr:colOff>133200</xdr:colOff>
      <xdr:row>24</xdr:row>
      <xdr:rowOff>24480</xdr:rowOff>
    </xdr:from>
    <xdr:to>
      <xdr:col>37</xdr:col>
      <xdr:colOff>113760</xdr:colOff>
      <xdr:row>24</xdr:row>
      <xdr:rowOff>233640</xdr:rowOff>
    </xdr:to>
    <xdr:sp>
      <xdr:nvSpPr>
        <xdr:cNvPr id="46" name="CustomShape 1"/>
        <xdr:cNvSpPr/>
      </xdr:nvSpPr>
      <xdr:spPr>
        <a:xfrm>
          <a:off x="6852600" y="5071320"/>
          <a:ext cx="358920" cy="209160"/>
        </a:xfrm>
        <a:prstGeom prst="rect">
          <a:avLst/>
        </a:prstGeom>
        <a:noFill/>
        <a:ln>
          <a:noFill/>
        </a:ln>
      </xdr:spPr>
      <xdr:style>
        <a:lnRef idx="0"/>
        <a:fillRef idx="0"/>
        <a:effectRef idx="0"/>
        <a:fontRef idx="minor"/>
      </xdr:style>
    </xdr:sp>
    <xdr:clientData/>
  </xdr:twoCellAnchor>
  <xdr:twoCellAnchor editAs="absolute">
    <xdr:from>
      <xdr:col>35</xdr:col>
      <xdr:colOff>133200</xdr:colOff>
      <xdr:row>25</xdr:row>
      <xdr:rowOff>13680</xdr:rowOff>
    </xdr:from>
    <xdr:to>
      <xdr:col>37</xdr:col>
      <xdr:colOff>12960</xdr:colOff>
      <xdr:row>25</xdr:row>
      <xdr:rowOff>213120</xdr:rowOff>
    </xdr:to>
    <xdr:sp>
      <xdr:nvSpPr>
        <xdr:cNvPr id="47" name="CustomShape 1"/>
        <xdr:cNvSpPr/>
      </xdr:nvSpPr>
      <xdr:spPr>
        <a:xfrm>
          <a:off x="6852600" y="5327280"/>
          <a:ext cx="258120" cy="199440"/>
        </a:xfrm>
        <a:prstGeom prst="rect">
          <a:avLst/>
        </a:prstGeom>
        <a:noFill/>
        <a:ln>
          <a:noFill/>
        </a:ln>
      </xdr:spPr>
      <xdr:style>
        <a:lnRef idx="0"/>
        <a:fillRef idx="0"/>
        <a:effectRef idx="0"/>
        <a:fontRef idx="minor"/>
      </xdr:style>
    </xdr:sp>
    <xdr:clientData/>
  </xdr:twoCellAnchor>
  <xdr:twoCellAnchor editAs="absolute">
    <xdr:from>
      <xdr:col>35</xdr:col>
      <xdr:colOff>133200</xdr:colOff>
      <xdr:row>31</xdr:row>
      <xdr:rowOff>9360</xdr:rowOff>
    </xdr:from>
    <xdr:to>
      <xdr:col>37</xdr:col>
      <xdr:colOff>113760</xdr:colOff>
      <xdr:row>32</xdr:row>
      <xdr:rowOff>1800</xdr:rowOff>
    </xdr:to>
    <xdr:sp>
      <xdr:nvSpPr>
        <xdr:cNvPr id="48" name="CustomShape 1"/>
        <xdr:cNvSpPr/>
      </xdr:nvSpPr>
      <xdr:spPr>
        <a:xfrm>
          <a:off x="6852600" y="6561000"/>
          <a:ext cx="358920" cy="182880"/>
        </a:xfrm>
        <a:prstGeom prst="rect">
          <a:avLst/>
        </a:prstGeom>
        <a:noFill/>
        <a:ln>
          <a:noFill/>
        </a:ln>
      </xdr:spPr>
      <xdr:style>
        <a:lnRef idx="0"/>
        <a:fillRef idx="0"/>
        <a:effectRef idx="0"/>
        <a:fontRef idx="minor"/>
      </xdr:style>
    </xdr:sp>
    <xdr:clientData/>
  </xdr:twoCellAnchor>
  <xdr:twoCellAnchor editAs="absolute">
    <xdr:from>
      <xdr:col>35</xdr:col>
      <xdr:colOff>133200</xdr:colOff>
      <xdr:row>32</xdr:row>
      <xdr:rowOff>44280</xdr:rowOff>
    </xdr:from>
    <xdr:to>
      <xdr:col>37</xdr:col>
      <xdr:colOff>113760</xdr:colOff>
      <xdr:row>32</xdr:row>
      <xdr:rowOff>212040</xdr:rowOff>
    </xdr:to>
    <xdr:sp>
      <xdr:nvSpPr>
        <xdr:cNvPr id="49" name="CustomShape 1"/>
        <xdr:cNvSpPr/>
      </xdr:nvSpPr>
      <xdr:spPr>
        <a:xfrm>
          <a:off x="6852600" y="6786360"/>
          <a:ext cx="358920" cy="167760"/>
        </a:xfrm>
        <a:prstGeom prst="rect">
          <a:avLst/>
        </a:prstGeom>
        <a:noFill/>
        <a:ln>
          <a:noFill/>
        </a:ln>
      </xdr:spPr>
      <xdr:style>
        <a:lnRef idx="0"/>
        <a:fillRef idx="0"/>
        <a:effectRef idx="0"/>
        <a:fontRef idx="minor"/>
      </xdr:style>
    </xdr:sp>
    <xdr:clientData/>
  </xdr:twoCellAnchor>
  <xdr:twoCellAnchor editAs="absolute">
    <xdr:from>
      <xdr:col>35</xdr:col>
      <xdr:colOff>133200</xdr:colOff>
      <xdr:row>32</xdr:row>
      <xdr:rowOff>244800</xdr:rowOff>
    </xdr:from>
    <xdr:to>
      <xdr:col>37</xdr:col>
      <xdr:colOff>102240</xdr:colOff>
      <xdr:row>33</xdr:row>
      <xdr:rowOff>190080</xdr:rowOff>
    </xdr:to>
    <xdr:sp>
      <xdr:nvSpPr>
        <xdr:cNvPr id="50" name="CustomShape 1"/>
        <xdr:cNvSpPr/>
      </xdr:nvSpPr>
      <xdr:spPr>
        <a:xfrm>
          <a:off x="6852600" y="6986880"/>
          <a:ext cx="347400" cy="212040"/>
        </a:xfrm>
        <a:prstGeom prst="rect">
          <a:avLst/>
        </a:prstGeom>
        <a:noFill/>
        <a:ln>
          <a:noFill/>
        </a:ln>
      </xdr:spPr>
      <xdr:style>
        <a:lnRef idx="0"/>
        <a:fillRef idx="0"/>
        <a:effectRef idx="0"/>
        <a:fontRef idx="minor"/>
      </xdr:style>
    </xdr:sp>
    <xdr:clientData/>
  </xdr:twoCellAnchor>
  <xdr:twoCellAnchor editAs="absolute">
    <xdr:from>
      <xdr:col>27</xdr:col>
      <xdr:colOff>137880</xdr:colOff>
      <xdr:row>35</xdr:row>
      <xdr:rowOff>17280</xdr:rowOff>
    </xdr:from>
    <xdr:to>
      <xdr:col>29</xdr:col>
      <xdr:colOff>36720</xdr:colOff>
      <xdr:row>36</xdr:row>
      <xdr:rowOff>34560</xdr:rowOff>
    </xdr:to>
    <xdr:sp>
      <xdr:nvSpPr>
        <xdr:cNvPr id="51" name="CustomShape 1"/>
        <xdr:cNvSpPr/>
      </xdr:nvSpPr>
      <xdr:spPr>
        <a:xfrm>
          <a:off x="5255280" y="7359480"/>
          <a:ext cx="277200" cy="23472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253080</xdr:rowOff>
    </xdr:from>
    <xdr:to>
      <xdr:col>29</xdr:col>
      <xdr:colOff>46440</xdr:colOff>
      <xdr:row>38</xdr:row>
      <xdr:rowOff>19080</xdr:rowOff>
    </xdr:to>
    <xdr:sp>
      <xdr:nvSpPr>
        <xdr:cNvPr id="52" name="CustomShape 1"/>
        <xdr:cNvSpPr/>
      </xdr:nvSpPr>
      <xdr:spPr>
        <a:xfrm>
          <a:off x="5256000" y="7812720"/>
          <a:ext cx="286200" cy="24984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45000</xdr:rowOff>
    </xdr:from>
    <xdr:to>
      <xdr:col>28</xdr:col>
      <xdr:colOff>181800</xdr:colOff>
      <xdr:row>36</xdr:row>
      <xdr:rowOff>245880</xdr:rowOff>
    </xdr:to>
    <xdr:sp>
      <xdr:nvSpPr>
        <xdr:cNvPr id="53" name="CustomShape 1"/>
        <xdr:cNvSpPr/>
      </xdr:nvSpPr>
      <xdr:spPr>
        <a:xfrm>
          <a:off x="5248800" y="7604640"/>
          <a:ext cx="239400" cy="2008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54"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55"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153720</xdr:colOff>
      <xdr:row>2</xdr:row>
      <xdr:rowOff>20520</xdr:rowOff>
    </xdr:from>
    <xdr:to>
      <xdr:col>103</xdr:col>
      <xdr:colOff>296640</xdr:colOff>
      <xdr:row>15</xdr:row>
      <xdr:rowOff>40680</xdr:rowOff>
    </xdr:to>
    <xdr:sp>
      <xdr:nvSpPr>
        <xdr:cNvPr id="56" name="CustomShape 1"/>
        <xdr:cNvSpPr/>
      </xdr:nvSpPr>
      <xdr:spPr>
        <a:xfrm>
          <a:off x="11075400" y="496440"/>
          <a:ext cx="9368280" cy="323028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67</xdr:col>
      <xdr:colOff>16560</xdr:colOff>
      <xdr:row>4</xdr:row>
      <xdr:rowOff>135000</xdr:rowOff>
    </xdr:from>
    <xdr:to>
      <xdr:col>70</xdr:col>
      <xdr:colOff>168480</xdr:colOff>
      <xdr:row>4</xdr:row>
      <xdr:rowOff>313920</xdr:rowOff>
    </xdr:to>
    <xdr:sp>
      <xdr:nvSpPr>
        <xdr:cNvPr id="57" name="CustomShape 1"/>
        <xdr:cNvSpPr/>
      </xdr:nvSpPr>
      <xdr:spPr>
        <a:xfrm>
          <a:off x="13985640" y="1135080"/>
          <a:ext cx="752040" cy="1789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71</xdr:col>
      <xdr:colOff>139320</xdr:colOff>
      <xdr:row>4</xdr:row>
      <xdr:rowOff>342360</xdr:rowOff>
    </xdr:from>
    <xdr:to>
      <xdr:col>75</xdr:col>
      <xdr:colOff>13320</xdr:colOff>
      <xdr:row>5</xdr:row>
      <xdr:rowOff>96840</xdr:rowOff>
    </xdr:to>
    <xdr:sp>
      <xdr:nvSpPr>
        <xdr:cNvPr id="58" name="CustomShape 1"/>
        <xdr:cNvSpPr/>
      </xdr:nvSpPr>
      <xdr:spPr>
        <a:xfrm>
          <a:off x="14908680" y="1342440"/>
          <a:ext cx="752040" cy="17352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75</xdr:col>
      <xdr:colOff>132480</xdr:colOff>
      <xdr:row>4</xdr:row>
      <xdr:rowOff>342360</xdr:rowOff>
    </xdr:from>
    <xdr:to>
      <xdr:col>79</xdr:col>
      <xdr:colOff>28440</xdr:colOff>
      <xdr:row>5</xdr:row>
      <xdr:rowOff>96840</xdr:rowOff>
    </xdr:to>
    <xdr:sp>
      <xdr:nvSpPr>
        <xdr:cNvPr id="59" name="CustomShape 1"/>
        <xdr:cNvSpPr/>
      </xdr:nvSpPr>
      <xdr:spPr>
        <a:xfrm>
          <a:off x="15779880" y="1342440"/>
          <a:ext cx="752040" cy="17352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168120</xdr:colOff>
      <xdr:row>4</xdr:row>
      <xdr:rowOff>342360</xdr:rowOff>
    </xdr:from>
    <xdr:to>
      <xdr:col>89</xdr:col>
      <xdr:colOff>152280</xdr:colOff>
      <xdr:row>5</xdr:row>
      <xdr:rowOff>96840</xdr:rowOff>
    </xdr:to>
    <xdr:sp>
      <xdr:nvSpPr>
        <xdr:cNvPr id="60" name="CustomShape 1"/>
        <xdr:cNvSpPr/>
      </xdr:nvSpPr>
      <xdr:spPr>
        <a:xfrm>
          <a:off x="16671600" y="1342440"/>
          <a:ext cx="752040" cy="17352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79</xdr:col>
      <xdr:colOff>47880</xdr:colOff>
      <xdr:row>11</xdr:row>
      <xdr:rowOff>195840</xdr:rowOff>
    </xdr:from>
    <xdr:to>
      <xdr:col>89</xdr:col>
      <xdr:colOff>29520</xdr:colOff>
      <xdr:row>12</xdr:row>
      <xdr:rowOff>50760</xdr:rowOff>
    </xdr:to>
    <xdr:sp>
      <xdr:nvSpPr>
        <xdr:cNvPr id="61" name="CustomShape 1"/>
        <xdr:cNvSpPr/>
      </xdr:nvSpPr>
      <xdr:spPr>
        <a:xfrm>
          <a:off x="16551360" y="2891160"/>
          <a:ext cx="749520" cy="1789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8"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5"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9"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6"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7"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8"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7"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9"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1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84"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2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4"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5"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6"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7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83"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0</xdr:rowOff>
        </xdr:to>
        <xdr:sp>
          <xdr:nvSpPr>
            <xdr:cNvPr id="0" name="Option Button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4.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62"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63"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64"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65"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66"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67"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68"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69"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70"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71"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72"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73"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74"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75"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76"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77"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78"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79"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80"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81"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82"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83"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84"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85"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86"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87"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5.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88"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89"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90"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91"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92"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93"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94"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95"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96"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97"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98"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99"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00"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01"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02"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03"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04"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05"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06"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07"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08"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09"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10"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11"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12"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13"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6.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14"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15"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16"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17"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18"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19"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20"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21"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122"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123"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124"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125"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26"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27"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28"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29"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30"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31"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32"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33"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34"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35"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36"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37"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38"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39"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7.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40"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41"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42"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43"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44"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45"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46"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47"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148"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149"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150"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151"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52"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53"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54"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55"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56"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57"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58"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59"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60"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61"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62"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63"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64"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65"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8.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66"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67"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68"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69"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70"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71"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72"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73"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174"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175"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176"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177"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178"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179"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180"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181"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182"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183"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184"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185"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186"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187"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188"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189"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190"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191"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9.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192"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193"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194"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195"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196"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197"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198"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199"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00"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01"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02"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03"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04"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05"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06"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07"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08"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09"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10"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11"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212"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213"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214"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215"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216"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217"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0.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218" name="CustomShape 1"/>
        <xdr:cNvSpPr/>
      </xdr:nvSpPr>
      <xdr:spPr>
        <a:xfrm>
          <a:off x="68958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219" name="CustomShape 1"/>
        <xdr:cNvSpPr/>
      </xdr:nvSpPr>
      <xdr:spPr>
        <a:xfrm>
          <a:off x="68958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220" name="CustomShape 1"/>
        <xdr:cNvSpPr/>
      </xdr:nvSpPr>
      <xdr:spPr>
        <a:xfrm>
          <a:off x="68958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221" name="CustomShape 1"/>
        <xdr:cNvSpPr/>
      </xdr:nvSpPr>
      <xdr:spPr>
        <a:xfrm>
          <a:off x="52956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222" name="CustomShape 1"/>
        <xdr:cNvSpPr/>
      </xdr:nvSpPr>
      <xdr:spPr>
        <a:xfrm>
          <a:off x="52916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223" name="CustomShape 1"/>
        <xdr:cNvSpPr/>
      </xdr:nvSpPr>
      <xdr:spPr>
        <a:xfrm>
          <a:off x="68986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224" name="CustomShape 1"/>
        <xdr:cNvSpPr/>
      </xdr:nvSpPr>
      <xdr:spPr>
        <a:xfrm>
          <a:off x="68986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225" name="CustomShape 1"/>
        <xdr:cNvSpPr/>
      </xdr:nvSpPr>
      <xdr:spPr>
        <a:xfrm>
          <a:off x="68965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26" name="CustomShape 1"/>
        <xdr:cNvSpPr/>
      </xdr:nvSpPr>
      <xdr:spPr>
        <a:xfrm>
          <a:off x="68965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27" name="CustomShape 1"/>
        <xdr:cNvSpPr/>
      </xdr:nvSpPr>
      <xdr:spPr>
        <a:xfrm>
          <a:off x="68965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28" name="CustomShape 1"/>
        <xdr:cNvSpPr/>
      </xdr:nvSpPr>
      <xdr:spPr>
        <a:xfrm>
          <a:off x="68940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29" name="CustomShape 1"/>
        <xdr:cNvSpPr/>
      </xdr:nvSpPr>
      <xdr:spPr>
        <a:xfrm>
          <a:off x="68940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30" name="CustomShape 1"/>
        <xdr:cNvSpPr/>
      </xdr:nvSpPr>
      <xdr:spPr>
        <a:xfrm>
          <a:off x="68940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31" name="CustomShape 1"/>
        <xdr:cNvSpPr/>
      </xdr:nvSpPr>
      <xdr:spPr>
        <a:xfrm>
          <a:off x="52977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32" name="CustomShape 1"/>
        <xdr:cNvSpPr/>
      </xdr:nvSpPr>
      <xdr:spPr>
        <a:xfrm>
          <a:off x="52938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33" name="CustomShape 1"/>
        <xdr:cNvSpPr/>
      </xdr:nvSpPr>
      <xdr:spPr>
        <a:xfrm>
          <a:off x="52984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34" name="CustomShape 1"/>
        <xdr:cNvSpPr/>
      </xdr:nvSpPr>
      <xdr:spPr>
        <a:xfrm>
          <a:off x="52992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35" name="CustomShape 1"/>
        <xdr:cNvSpPr/>
      </xdr:nvSpPr>
      <xdr:spPr>
        <a:xfrm>
          <a:off x="52920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36" name="CustomShape 1"/>
        <xdr:cNvSpPr/>
      </xdr:nvSpPr>
      <xdr:spPr>
        <a:xfrm>
          <a:off x="68997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37" name="CustomShape 1"/>
        <xdr:cNvSpPr/>
      </xdr:nvSpPr>
      <xdr:spPr>
        <a:xfrm>
          <a:off x="68958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238" name="CustomShape 1"/>
        <xdr:cNvSpPr/>
      </xdr:nvSpPr>
      <xdr:spPr>
        <a:xfrm>
          <a:off x="110563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239" name="CustomShape 1"/>
        <xdr:cNvSpPr/>
      </xdr:nvSpPr>
      <xdr:spPr>
        <a:xfrm>
          <a:off x="139723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240" name="CustomShape 1"/>
        <xdr:cNvSpPr/>
      </xdr:nvSpPr>
      <xdr:spPr>
        <a:xfrm>
          <a:off x="148971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241" name="CustomShape 1"/>
        <xdr:cNvSpPr/>
      </xdr:nvSpPr>
      <xdr:spPr>
        <a:xfrm>
          <a:off x="157701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11520</xdr:colOff>
      <xdr:row>5</xdr:row>
      <xdr:rowOff>88200</xdr:rowOff>
    </xdr:to>
    <xdr:sp>
      <xdr:nvSpPr>
        <xdr:cNvPr id="242" name="CustomShape 1"/>
        <xdr:cNvSpPr/>
      </xdr:nvSpPr>
      <xdr:spPr>
        <a:xfrm>
          <a:off x="166636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243" name="CustomShape 1"/>
        <xdr:cNvSpPr/>
      </xdr:nvSpPr>
      <xdr:spPr>
        <a:xfrm>
          <a:off x="165434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115200</xdr:colOff>
          <xdr:row>18</xdr:row>
          <xdr:rowOff>317160</xdr:rowOff>
        </xdr:from>
        <xdr:to>
          <xdr:col>25</xdr:col>
          <xdr:colOff>29880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1.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244"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245"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246"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247"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248"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249"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250"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251"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52"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53"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54"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55"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56"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57"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58"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59"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60"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61"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62"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63"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0</xdr:colOff>
      <xdr:row>2</xdr:row>
      <xdr:rowOff>0</xdr:rowOff>
    </xdr:from>
    <xdr:to>
      <xdr:col>103</xdr:col>
      <xdr:colOff>161640</xdr:colOff>
      <xdr:row>15</xdr:row>
      <xdr:rowOff>57240</xdr:rowOff>
    </xdr:to>
    <xdr:sp>
      <xdr:nvSpPr>
        <xdr:cNvPr id="264" name="CustomShape 1"/>
        <xdr:cNvSpPr/>
      </xdr:nvSpPr>
      <xdr:spPr>
        <a:xfrm>
          <a:off x="11013120" y="475920"/>
          <a:ext cx="9387000" cy="326736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68400</xdr:colOff>
      <xdr:row>4</xdr:row>
      <xdr:rowOff>121680</xdr:rowOff>
    </xdr:from>
    <xdr:to>
      <xdr:col>70</xdr:col>
      <xdr:colOff>21960</xdr:colOff>
      <xdr:row>4</xdr:row>
      <xdr:rowOff>302400</xdr:rowOff>
    </xdr:to>
    <xdr:sp>
      <xdr:nvSpPr>
        <xdr:cNvPr id="265" name="CustomShape 1"/>
        <xdr:cNvSpPr/>
      </xdr:nvSpPr>
      <xdr:spPr>
        <a:xfrm>
          <a:off x="13929120" y="1121760"/>
          <a:ext cx="75348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70</xdr:col>
      <xdr:colOff>193320</xdr:colOff>
      <xdr:row>4</xdr:row>
      <xdr:rowOff>331560</xdr:rowOff>
    </xdr:from>
    <xdr:to>
      <xdr:col>74</xdr:col>
      <xdr:colOff>68400</xdr:colOff>
      <xdr:row>5</xdr:row>
      <xdr:rowOff>88200</xdr:rowOff>
    </xdr:to>
    <xdr:sp>
      <xdr:nvSpPr>
        <xdr:cNvPr id="266" name="CustomShape 1"/>
        <xdr:cNvSpPr/>
      </xdr:nvSpPr>
      <xdr:spPr>
        <a:xfrm>
          <a:off x="14853960" y="1331640"/>
          <a:ext cx="753480" cy="17568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74</xdr:col>
      <xdr:colOff>187920</xdr:colOff>
      <xdr:row>4</xdr:row>
      <xdr:rowOff>331560</xdr:rowOff>
    </xdr:from>
    <xdr:to>
      <xdr:col>78</xdr:col>
      <xdr:colOff>74880</xdr:colOff>
      <xdr:row>5</xdr:row>
      <xdr:rowOff>88200</xdr:rowOff>
    </xdr:to>
    <xdr:sp>
      <xdr:nvSpPr>
        <xdr:cNvPr id="267" name="CustomShape 1"/>
        <xdr:cNvSpPr/>
      </xdr:nvSpPr>
      <xdr:spPr>
        <a:xfrm>
          <a:off x="15726960" y="1331640"/>
          <a:ext cx="753480" cy="17568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25560</xdr:colOff>
      <xdr:row>4</xdr:row>
      <xdr:rowOff>331560</xdr:rowOff>
    </xdr:from>
    <xdr:to>
      <xdr:col>89</xdr:col>
      <xdr:colOff>11160</xdr:colOff>
      <xdr:row>5</xdr:row>
      <xdr:rowOff>88200</xdr:rowOff>
    </xdr:to>
    <xdr:sp>
      <xdr:nvSpPr>
        <xdr:cNvPr id="268" name="CustomShape 1"/>
        <xdr:cNvSpPr/>
      </xdr:nvSpPr>
      <xdr:spPr>
        <a:xfrm>
          <a:off x="16620480" y="1331640"/>
          <a:ext cx="753480" cy="17568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78</xdr:col>
      <xdr:colOff>94680</xdr:colOff>
      <xdr:row>11</xdr:row>
      <xdr:rowOff>203040</xdr:rowOff>
    </xdr:from>
    <xdr:to>
      <xdr:col>88</xdr:col>
      <xdr:colOff>100080</xdr:colOff>
      <xdr:row>12</xdr:row>
      <xdr:rowOff>59760</xdr:rowOff>
    </xdr:to>
    <xdr:sp>
      <xdr:nvSpPr>
        <xdr:cNvPr id="269" name="CustomShape 1"/>
        <xdr:cNvSpPr/>
      </xdr:nvSpPr>
      <xdr:spPr>
        <a:xfrm>
          <a:off x="16500240" y="2898360"/>
          <a:ext cx="750960" cy="18072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58" hidden="1"/>
            <xdr:cNvSpPr/>
          </xdr:nvSpPr>
          <xdr:spPr>
            <a:xfrm>
              <a:off x="0" y="0"/>
              <a:ext cx="0" cy="0"/>
            </a:xfrm>
            <a:prstGeom prst="rect">
              <a:avLst/>
            </a:prstGeom>
          </xdr:spPr>
          <xdr:txBody>
            <a:bodyPr anchor="ctr">
              <a:noAutofit/>
            </a:bodyPr>
            <a:p>
              <a:r>
                <a:t> 58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123840</xdr:rowOff>
        </xdr:from>
        <xdr:to>
          <xdr:col>37</xdr:col>
          <xdr:colOff>123840</xdr:colOff>
          <xdr:row>36</xdr:row>
          <xdr:rowOff>19080</xdr:rowOff>
        </xdr:to>
        <xdr:sp>
          <xdr:nvSpPr>
            <xdr:cNvPr id="0" name="Option Button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9"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2.xml><?xml version="1.0" encoding="utf-8"?>
<xdr:wsDr xmlns:xdr="http://schemas.openxmlformats.org/drawingml/2006/spreadsheetDrawing" xmlns:a="http://schemas.openxmlformats.org/drawingml/2006/main" xmlns:r="http://schemas.openxmlformats.org/officeDocument/2006/relationships">
  <xdr:twoCellAnchor editAs="absolute">
    <xdr:from>
      <xdr:col>35</xdr:col>
      <xdr:colOff>133200</xdr:colOff>
      <xdr:row>27</xdr:row>
      <xdr:rowOff>9360</xdr:rowOff>
    </xdr:from>
    <xdr:to>
      <xdr:col>37</xdr:col>
      <xdr:colOff>113760</xdr:colOff>
      <xdr:row>27</xdr:row>
      <xdr:rowOff>216360</xdr:rowOff>
    </xdr:to>
    <xdr:sp>
      <xdr:nvSpPr>
        <xdr:cNvPr id="270" name="CustomShape 1"/>
        <xdr:cNvSpPr/>
      </xdr:nvSpPr>
      <xdr:spPr>
        <a:xfrm>
          <a:off x="6852600" y="5694480"/>
          <a:ext cx="358920" cy="20700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29880</xdr:rowOff>
    </xdr:from>
    <xdr:to>
      <xdr:col>37</xdr:col>
      <xdr:colOff>113760</xdr:colOff>
      <xdr:row>28</xdr:row>
      <xdr:rowOff>219600</xdr:rowOff>
    </xdr:to>
    <xdr:sp>
      <xdr:nvSpPr>
        <xdr:cNvPr id="271" name="CustomShape 1"/>
        <xdr:cNvSpPr/>
      </xdr:nvSpPr>
      <xdr:spPr>
        <a:xfrm>
          <a:off x="6852600" y="5943600"/>
          <a:ext cx="358920" cy="189720"/>
        </a:xfrm>
        <a:prstGeom prst="rect">
          <a:avLst/>
        </a:prstGeom>
        <a:noFill/>
        <a:ln>
          <a:noFill/>
        </a:ln>
      </xdr:spPr>
      <xdr:style>
        <a:lnRef idx="0"/>
        <a:fillRef idx="0"/>
        <a:effectRef idx="0"/>
        <a:fontRef idx="minor"/>
      </xdr:style>
    </xdr:sp>
    <xdr:clientData/>
  </xdr:twoCellAnchor>
  <xdr:twoCellAnchor editAs="absolute">
    <xdr:from>
      <xdr:col>35</xdr:col>
      <xdr:colOff>133200</xdr:colOff>
      <xdr:row>28</xdr:row>
      <xdr:rowOff>254520</xdr:rowOff>
    </xdr:from>
    <xdr:to>
      <xdr:col>37</xdr:col>
      <xdr:colOff>102600</xdr:colOff>
      <xdr:row>29</xdr:row>
      <xdr:rowOff>228240</xdr:rowOff>
    </xdr:to>
    <xdr:sp>
      <xdr:nvSpPr>
        <xdr:cNvPr id="272" name="CustomShape 1"/>
        <xdr:cNvSpPr/>
      </xdr:nvSpPr>
      <xdr:spPr>
        <a:xfrm>
          <a:off x="6852600" y="6168240"/>
          <a:ext cx="347760" cy="240120"/>
        </a:xfrm>
        <a:prstGeom prst="rect">
          <a:avLst/>
        </a:prstGeom>
        <a:noFill/>
        <a:ln>
          <a:noFill/>
        </a:ln>
      </xdr:spPr>
      <xdr:style>
        <a:lnRef idx="0"/>
        <a:fillRef idx="0"/>
        <a:effectRef idx="0"/>
        <a:fontRef idx="minor"/>
      </xdr:style>
    </xdr:sp>
    <xdr:clientData/>
  </xdr:twoCellAnchor>
  <xdr:twoCellAnchor editAs="absolute">
    <xdr:from>
      <xdr:col>27</xdr:col>
      <xdr:colOff>135000</xdr:colOff>
      <xdr:row>39</xdr:row>
      <xdr:rowOff>1080</xdr:rowOff>
    </xdr:from>
    <xdr:to>
      <xdr:col>29</xdr:col>
      <xdr:colOff>122040</xdr:colOff>
      <xdr:row>40</xdr:row>
      <xdr:rowOff>141480</xdr:rowOff>
    </xdr:to>
    <xdr:sp>
      <xdr:nvSpPr>
        <xdr:cNvPr id="273" name="CustomShape 1"/>
        <xdr:cNvSpPr/>
      </xdr:nvSpPr>
      <xdr:spPr>
        <a:xfrm>
          <a:off x="5252400" y="8187480"/>
          <a:ext cx="365400" cy="357480"/>
        </a:xfrm>
        <a:prstGeom prst="rect">
          <a:avLst/>
        </a:prstGeom>
        <a:noFill/>
        <a:ln>
          <a:noFill/>
        </a:ln>
      </xdr:spPr>
      <xdr:style>
        <a:lnRef idx="0"/>
        <a:fillRef idx="0"/>
        <a:effectRef idx="0"/>
        <a:fontRef idx="minor"/>
      </xdr:style>
    </xdr:sp>
    <xdr:clientData/>
  </xdr:twoCellAnchor>
  <xdr:twoCellAnchor editAs="absolute">
    <xdr:from>
      <xdr:col>27</xdr:col>
      <xdr:colOff>131040</xdr:colOff>
      <xdr:row>40</xdr:row>
      <xdr:rowOff>157320</xdr:rowOff>
    </xdr:from>
    <xdr:to>
      <xdr:col>29</xdr:col>
      <xdr:colOff>120960</xdr:colOff>
      <xdr:row>42</xdr:row>
      <xdr:rowOff>2880</xdr:rowOff>
    </xdr:to>
    <xdr:sp>
      <xdr:nvSpPr>
        <xdr:cNvPr id="274" name="CustomShape 1"/>
        <xdr:cNvSpPr/>
      </xdr:nvSpPr>
      <xdr:spPr>
        <a:xfrm>
          <a:off x="5248440" y="8560800"/>
          <a:ext cx="368280" cy="348480"/>
        </a:xfrm>
        <a:prstGeom prst="rect">
          <a:avLst/>
        </a:prstGeom>
        <a:noFill/>
        <a:ln>
          <a:noFill/>
        </a:ln>
      </xdr:spPr>
      <xdr:style>
        <a:lnRef idx="0"/>
        <a:fillRef idx="0"/>
        <a:effectRef idx="0"/>
        <a:fontRef idx="minor"/>
      </xdr:style>
    </xdr:sp>
    <xdr:clientData/>
  </xdr:twoCellAnchor>
  <xdr:twoCellAnchor editAs="absolute">
    <xdr:from>
      <xdr:col>35</xdr:col>
      <xdr:colOff>136080</xdr:colOff>
      <xdr:row>20</xdr:row>
      <xdr:rowOff>0</xdr:rowOff>
    </xdr:from>
    <xdr:to>
      <xdr:col>37</xdr:col>
      <xdr:colOff>116640</xdr:colOff>
      <xdr:row>21</xdr:row>
      <xdr:rowOff>5040</xdr:rowOff>
    </xdr:to>
    <xdr:sp>
      <xdr:nvSpPr>
        <xdr:cNvPr id="275" name="CustomShape 1"/>
        <xdr:cNvSpPr/>
      </xdr:nvSpPr>
      <xdr:spPr>
        <a:xfrm>
          <a:off x="6855480" y="4241160"/>
          <a:ext cx="358920" cy="222120"/>
        </a:xfrm>
        <a:prstGeom prst="rect">
          <a:avLst/>
        </a:prstGeom>
        <a:noFill/>
        <a:ln>
          <a:noFill/>
        </a:ln>
      </xdr:spPr>
      <xdr:style>
        <a:lnRef idx="0"/>
        <a:fillRef idx="0"/>
        <a:effectRef idx="0"/>
        <a:fontRef idx="minor"/>
      </xdr:style>
    </xdr:sp>
    <xdr:clientData/>
  </xdr:twoCellAnchor>
  <xdr:twoCellAnchor editAs="absolute">
    <xdr:from>
      <xdr:col>35</xdr:col>
      <xdr:colOff>136080</xdr:colOff>
      <xdr:row>21</xdr:row>
      <xdr:rowOff>5400</xdr:rowOff>
    </xdr:from>
    <xdr:to>
      <xdr:col>37</xdr:col>
      <xdr:colOff>116640</xdr:colOff>
      <xdr:row>21</xdr:row>
      <xdr:rowOff>217800</xdr:rowOff>
    </xdr:to>
    <xdr:sp>
      <xdr:nvSpPr>
        <xdr:cNvPr id="276" name="CustomShape 1"/>
        <xdr:cNvSpPr/>
      </xdr:nvSpPr>
      <xdr:spPr>
        <a:xfrm>
          <a:off x="6855480" y="4463640"/>
          <a:ext cx="358920" cy="212400"/>
        </a:xfrm>
        <a:prstGeom prst="rect">
          <a:avLst/>
        </a:prstGeom>
        <a:noFill/>
        <a:ln>
          <a:noFill/>
        </a:ln>
      </xdr:spPr>
      <xdr:style>
        <a:lnRef idx="0"/>
        <a:fillRef idx="0"/>
        <a:effectRef idx="0"/>
        <a:fontRef idx="minor"/>
      </xdr:style>
    </xdr:sp>
    <xdr:clientData/>
  </xdr:twoCellAnchor>
  <xdr:twoCellAnchor editAs="absolute">
    <xdr:from>
      <xdr:col>35</xdr:col>
      <xdr:colOff>133920</xdr:colOff>
      <xdr:row>23</xdr:row>
      <xdr:rowOff>6120</xdr:rowOff>
    </xdr:from>
    <xdr:to>
      <xdr:col>37</xdr:col>
      <xdr:colOff>114480</xdr:colOff>
      <xdr:row>23</xdr:row>
      <xdr:rowOff>214920</xdr:rowOff>
    </xdr:to>
    <xdr:sp>
      <xdr:nvSpPr>
        <xdr:cNvPr id="277" name="CustomShape 1"/>
        <xdr:cNvSpPr/>
      </xdr:nvSpPr>
      <xdr:spPr>
        <a:xfrm>
          <a:off x="6853320" y="4824360"/>
          <a:ext cx="358920" cy="20880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2520</xdr:rowOff>
    </xdr:from>
    <xdr:to>
      <xdr:col>37</xdr:col>
      <xdr:colOff>114480</xdr:colOff>
      <xdr:row>24</xdr:row>
      <xdr:rowOff>212760</xdr:rowOff>
    </xdr:to>
    <xdr:sp>
      <xdr:nvSpPr>
        <xdr:cNvPr id="278" name="CustomShape 1"/>
        <xdr:cNvSpPr/>
      </xdr:nvSpPr>
      <xdr:spPr>
        <a:xfrm>
          <a:off x="6853320" y="5049360"/>
          <a:ext cx="358920" cy="210240"/>
        </a:xfrm>
        <a:prstGeom prst="rect">
          <a:avLst/>
        </a:prstGeom>
        <a:noFill/>
        <a:ln>
          <a:noFill/>
        </a:ln>
      </xdr:spPr>
      <xdr:style>
        <a:lnRef idx="0"/>
        <a:fillRef idx="0"/>
        <a:effectRef idx="0"/>
        <a:fontRef idx="minor"/>
      </xdr:style>
    </xdr:sp>
    <xdr:clientData/>
  </xdr:twoCellAnchor>
  <xdr:twoCellAnchor editAs="absolute">
    <xdr:from>
      <xdr:col>35</xdr:col>
      <xdr:colOff>133920</xdr:colOff>
      <xdr:row>24</xdr:row>
      <xdr:rowOff>246240</xdr:rowOff>
    </xdr:from>
    <xdr:to>
      <xdr:col>37</xdr:col>
      <xdr:colOff>13680</xdr:colOff>
      <xdr:row>25</xdr:row>
      <xdr:rowOff>180000</xdr:rowOff>
    </xdr:to>
    <xdr:sp>
      <xdr:nvSpPr>
        <xdr:cNvPr id="279" name="CustomShape 1"/>
        <xdr:cNvSpPr/>
      </xdr:nvSpPr>
      <xdr:spPr>
        <a:xfrm>
          <a:off x="6853320" y="5293080"/>
          <a:ext cx="258120" cy="200520"/>
        </a:xfrm>
        <a:prstGeom prst="rect">
          <a:avLst/>
        </a:prstGeom>
        <a:noFill/>
        <a:ln>
          <a:noFill/>
        </a:ln>
      </xdr:spPr>
      <xdr:style>
        <a:lnRef idx="0"/>
        <a:fillRef idx="0"/>
        <a:effectRef idx="0"/>
        <a:fontRef idx="minor"/>
      </xdr:style>
    </xdr:sp>
    <xdr:clientData/>
  </xdr:twoCellAnchor>
  <xdr:twoCellAnchor editAs="absolute">
    <xdr:from>
      <xdr:col>35</xdr:col>
      <xdr:colOff>131400</xdr:colOff>
      <xdr:row>31</xdr:row>
      <xdr:rowOff>4680</xdr:rowOff>
    </xdr:from>
    <xdr:to>
      <xdr:col>37</xdr:col>
      <xdr:colOff>111960</xdr:colOff>
      <xdr:row>31</xdr:row>
      <xdr:rowOff>190080</xdr:rowOff>
    </xdr:to>
    <xdr:sp>
      <xdr:nvSpPr>
        <xdr:cNvPr id="280" name="CustomShape 1"/>
        <xdr:cNvSpPr/>
      </xdr:nvSpPr>
      <xdr:spPr>
        <a:xfrm>
          <a:off x="6850800" y="6556320"/>
          <a:ext cx="358920" cy="18540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42840</xdr:rowOff>
    </xdr:from>
    <xdr:to>
      <xdr:col>37</xdr:col>
      <xdr:colOff>111960</xdr:colOff>
      <xdr:row>32</xdr:row>
      <xdr:rowOff>212760</xdr:rowOff>
    </xdr:to>
    <xdr:sp>
      <xdr:nvSpPr>
        <xdr:cNvPr id="281" name="CustomShape 1"/>
        <xdr:cNvSpPr/>
      </xdr:nvSpPr>
      <xdr:spPr>
        <a:xfrm>
          <a:off x="6850800" y="6784920"/>
          <a:ext cx="358920" cy="169920"/>
        </a:xfrm>
        <a:prstGeom prst="rect">
          <a:avLst/>
        </a:prstGeom>
        <a:noFill/>
        <a:ln>
          <a:noFill/>
        </a:ln>
      </xdr:spPr>
      <xdr:style>
        <a:lnRef idx="0"/>
        <a:fillRef idx="0"/>
        <a:effectRef idx="0"/>
        <a:fontRef idx="minor"/>
      </xdr:style>
    </xdr:sp>
    <xdr:clientData/>
  </xdr:twoCellAnchor>
  <xdr:twoCellAnchor editAs="absolute">
    <xdr:from>
      <xdr:col>35</xdr:col>
      <xdr:colOff>131400</xdr:colOff>
      <xdr:row>32</xdr:row>
      <xdr:rowOff>246240</xdr:rowOff>
    </xdr:from>
    <xdr:to>
      <xdr:col>37</xdr:col>
      <xdr:colOff>100800</xdr:colOff>
      <xdr:row>34</xdr:row>
      <xdr:rowOff>4320</xdr:rowOff>
    </xdr:to>
    <xdr:sp>
      <xdr:nvSpPr>
        <xdr:cNvPr id="282" name="CustomShape 1"/>
        <xdr:cNvSpPr/>
      </xdr:nvSpPr>
      <xdr:spPr>
        <a:xfrm>
          <a:off x="6850800" y="6988320"/>
          <a:ext cx="347760" cy="215280"/>
        </a:xfrm>
        <a:prstGeom prst="rect">
          <a:avLst/>
        </a:prstGeom>
        <a:noFill/>
        <a:ln>
          <a:noFill/>
        </a:ln>
      </xdr:spPr>
      <xdr:style>
        <a:lnRef idx="0"/>
        <a:fillRef idx="0"/>
        <a:effectRef idx="0"/>
        <a:fontRef idx="minor"/>
      </xdr:style>
    </xdr:sp>
    <xdr:clientData/>
  </xdr:twoCellAnchor>
  <xdr:twoCellAnchor editAs="absolute">
    <xdr:from>
      <xdr:col>27</xdr:col>
      <xdr:colOff>137160</xdr:colOff>
      <xdr:row>39</xdr:row>
      <xdr:rowOff>0</xdr:rowOff>
    </xdr:from>
    <xdr:to>
      <xdr:col>29</xdr:col>
      <xdr:colOff>123480</xdr:colOff>
      <xdr:row>40</xdr:row>
      <xdr:rowOff>32040</xdr:rowOff>
    </xdr:to>
    <xdr:sp>
      <xdr:nvSpPr>
        <xdr:cNvPr id="283" name="CustomShape 1"/>
        <xdr:cNvSpPr/>
      </xdr:nvSpPr>
      <xdr:spPr>
        <a:xfrm>
          <a:off x="5254560" y="8186400"/>
          <a:ext cx="364680" cy="249120"/>
        </a:xfrm>
        <a:prstGeom prst="rect">
          <a:avLst/>
        </a:prstGeom>
        <a:noFill/>
        <a:ln>
          <a:noFill/>
        </a:ln>
      </xdr:spPr>
      <xdr:style>
        <a:lnRef idx="0"/>
        <a:fillRef idx="0"/>
        <a:effectRef idx="0"/>
        <a:fontRef idx="minor"/>
      </xdr:style>
    </xdr:sp>
    <xdr:clientData/>
  </xdr:twoCellAnchor>
  <xdr:twoCellAnchor editAs="absolute">
    <xdr:from>
      <xdr:col>27</xdr:col>
      <xdr:colOff>133200</xdr:colOff>
      <xdr:row>40</xdr:row>
      <xdr:rowOff>43200</xdr:rowOff>
    </xdr:from>
    <xdr:to>
      <xdr:col>29</xdr:col>
      <xdr:colOff>122040</xdr:colOff>
      <xdr:row>40</xdr:row>
      <xdr:rowOff>285480</xdr:rowOff>
    </xdr:to>
    <xdr:sp>
      <xdr:nvSpPr>
        <xdr:cNvPr id="284" name="CustomShape 1"/>
        <xdr:cNvSpPr/>
      </xdr:nvSpPr>
      <xdr:spPr>
        <a:xfrm>
          <a:off x="5250600" y="8446680"/>
          <a:ext cx="367200" cy="242280"/>
        </a:xfrm>
        <a:prstGeom prst="rect">
          <a:avLst/>
        </a:prstGeom>
        <a:noFill/>
        <a:ln>
          <a:noFill/>
        </a:ln>
      </xdr:spPr>
      <xdr:style>
        <a:lnRef idx="0"/>
        <a:fillRef idx="0"/>
        <a:effectRef idx="0"/>
        <a:fontRef idx="minor"/>
      </xdr:style>
    </xdr:sp>
    <xdr:clientData/>
  </xdr:twoCellAnchor>
  <xdr:twoCellAnchor editAs="absolute">
    <xdr:from>
      <xdr:col>27</xdr:col>
      <xdr:colOff>137880</xdr:colOff>
      <xdr:row>34</xdr:row>
      <xdr:rowOff>141120</xdr:rowOff>
    </xdr:from>
    <xdr:to>
      <xdr:col>29</xdr:col>
      <xdr:colOff>36720</xdr:colOff>
      <xdr:row>36</xdr:row>
      <xdr:rowOff>21960</xdr:rowOff>
    </xdr:to>
    <xdr:sp>
      <xdr:nvSpPr>
        <xdr:cNvPr id="285" name="CustomShape 1"/>
        <xdr:cNvSpPr/>
      </xdr:nvSpPr>
      <xdr:spPr>
        <a:xfrm>
          <a:off x="5255280" y="7340400"/>
          <a:ext cx="277200" cy="241200"/>
        </a:xfrm>
        <a:prstGeom prst="rect">
          <a:avLst/>
        </a:prstGeom>
        <a:noFill/>
        <a:ln>
          <a:noFill/>
        </a:ln>
      </xdr:spPr>
      <xdr:style>
        <a:lnRef idx="0"/>
        <a:fillRef idx="0"/>
        <a:effectRef idx="0"/>
        <a:fontRef idx="minor"/>
      </xdr:style>
    </xdr:sp>
    <xdr:clientData/>
  </xdr:twoCellAnchor>
  <xdr:twoCellAnchor editAs="absolute">
    <xdr:from>
      <xdr:col>27</xdr:col>
      <xdr:colOff>138600</xdr:colOff>
      <xdr:row>36</xdr:row>
      <xdr:rowOff>246240</xdr:rowOff>
    </xdr:from>
    <xdr:to>
      <xdr:col>29</xdr:col>
      <xdr:colOff>46440</xdr:colOff>
      <xdr:row>38</xdr:row>
      <xdr:rowOff>19080</xdr:rowOff>
    </xdr:to>
    <xdr:sp>
      <xdr:nvSpPr>
        <xdr:cNvPr id="286" name="CustomShape 1"/>
        <xdr:cNvSpPr/>
      </xdr:nvSpPr>
      <xdr:spPr>
        <a:xfrm>
          <a:off x="5256000" y="7805880"/>
          <a:ext cx="286200" cy="256680"/>
        </a:xfrm>
        <a:prstGeom prst="rect">
          <a:avLst/>
        </a:prstGeom>
        <a:noFill/>
        <a:ln>
          <a:noFill/>
        </a:ln>
      </xdr:spPr>
      <xdr:style>
        <a:lnRef idx="0"/>
        <a:fillRef idx="0"/>
        <a:effectRef idx="0"/>
        <a:fontRef idx="minor"/>
      </xdr:style>
    </xdr:sp>
    <xdr:clientData/>
  </xdr:twoCellAnchor>
  <xdr:twoCellAnchor editAs="absolute">
    <xdr:from>
      <xdr:col>27</xdr:col>
      <xdr:colOff>131400</xdr:colOff>
      <xdr:row>36</xdr:row>
      <xdr:rowOff>32760</xdr:rowOff>
    </xdr:from>
    <xdr:to>
      <xdr:col>28</xdr:col>
      <xdr:colOff>181800</xdr:colOff>
      <xdr:row>36</xdr:row>
      <xdr:rowOff>239040</xdr:rowOff>
    </xdr:to>
    <xdr:sp>
      <xdr:nvSpPr>
        <xdr:cNvPr id="287" name="CustomShape 1"/>
        <xdr:cNvSpPr/>
      </xdr:nvSpPr>
      <xdr:spPr>
        <a:xfrm>
          <a:off x="5248800" y="7592400"/>
          <a:ext cx="239400" cy="206280"/>
        </a:xfrm>
        <a:prstGeom prst="rect">
          <a:avLst/>
        </a:prstGeom>
        <a:noFill/>
        <a:ln>
          <a:noFill/>
        </a:ln>
      </xdr:spPr>
      <xdr:style>
        <a:lnRef idx="0"/>
        <a:fillRef idx="0"/>
        <a:effectRef idx="0"/>
        <a:fontRef idx="minor"/>
      </xdr:style>
    </xdr:sp>
    <xdr:clientData/>
  </xdr:twoCellAnchor>
  <xdr:twoCellAnchor editAs="absolute">
    <xdr:from>
      <xdr:col>35</xdr:col>
      <xdr:colOff>137160</xdr:colOff>
      <xdr:row>39</xdr:row>
      <xdr:rowOff>0</xdr:rowOff>
    </xdr:from>
    <xdr:to>
      <xdr:col>37</xdr:col>
      <xdr:colOff>123480</xdr:colOff>
      <xdr:row>40</xdr:row>
      <xdr:rowOff>32040</xdr:rowOff>
    </xdr:to>
    <xdr:sp>
      <xdr:nvSpPr>
        <xdr:cNvPr id="288" name="CustomShape 1"/>
        <xdr:cNvSpPr/>
      </xdr:nvSpPr>
      <xdr:spPr>
        <a:xfrm>
          <a:off x="6856560" y="8186400"/>
          <a:ext cx="364680" cy="249120"/>
        </a:xfrm>
        <a:prstGeom prst="rect">
          <a:avLst/>
        </a:prstGeom>
        <a:noFill/>
        <a:ln>
          <a:noFill/>
        </a:ln>
      </xdr:spPr>
      <xdr:style>
        <a:lnRef idx="0"/>
        <a:fillRef idx="0"/>
        <a:effectRef idx="0"/>
        <a:fontRef idx="minor"/>
      </xdr:style>
    </xdr:sp>
    <xdr:clientData/>
  </xdr:twoCellAnchor>
  <xdr:twoCellAnchor editAs="absolute">
    <xdr:from>
      <xdr:col>35</xdr:col>
      <xdr:colOff>133200</xdr:colOff>
      <xdr:row>40</xdr:row>
      <xdr:rowOff>43200</xdr:rowOff>
    </xdr:from>
    <xdr:to>
      <xdr:col>37</xdr:col>
      <xdr:colOff>122040</xdr:colOff>
      <xdr:row>40</xdr:row>
      <xdr:rowOff>285480</xdr:rowOff>
    </xdr:to>
    <xdr:sp>
      <xdr:nvSpPr>
        <xdr:cNvPr id="289" name="CustomShape 1"/>
        <xdr:cNvSpPr/>
      </xdr:nvSpPr>
      <xdr:spPr>
        <a:xfrm>
          <a:off x="6852600" y="8446680"/>
          <a:ext cx="367200" cy="242280"/>
        </a:xfrm>
        <a:prstGeom prst="rect">
          <a:avLst/>
        </a:prstGeom>
        <a:noFill/>
        <a:ln>
          <a:noFill/>
        </a:ln>
      </xdr:spPr>
      <xdr:style>
        <a:lnRef idx="0"/>
        <a:fillRef idx="0"/>
        <a:effectRef idx="0"/>
        <a:fontRef idx="minor"/>
      </xdr:style>
    </xdr:sp>
    <xdr:clientData/>
  </xdr:twoCellAnchor>
  <xdr:twoCellAnchor editAs="absolute">
    <xdr:from>
      <xdr:col>54</xdr:col>
      <xdr:colOff>69120</xdr:colOff>
      <xdr:row>2</xdr:row>
      <xdr:rowOff>27720</xdr:rowOff>
    </xdr:from>
    <xdr:to>
      <xdr:col>103</xdr:col>
      <xdr:colOff>246960</xdr:colOff>
      <xdr:row>15</xdr:row>
      <xdr:rowOff>71280</xdr:rowOff>
    </xdr:to>
    <xdr:sp>
      <xdr:nvSpPr>
        <xdr:cNvPr id="290" name="CustomShape 1"/>
        <xdr:cNvSpPr/>
      </xdr:nvSpPr>
      <xdr:spPr>
        <a:xfrm>
          <a:off x="11082240" y="503640"/>
          <a:ext cx="9437040" cy="3253680"/>
        </a:xfrm>
        <a:prstGeom prst="rect">
          <a:avLst/>
        </a:prstGeom>
        <a:solidFill>
          <a:schemeClr val="bg1"/>
        </a:solidFill>
        <a:ln w="572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a:t>
          </a:r>
          <a:r>
            <a:rPr b="1" lang="ja-JP" sz="1050" spc="-1" strike="noStrike">
              <a:solidFill>
                <a:srgbClr val="000000"/>
              </a:solidFill>
              <a:latin typeface="Calibri"/>
            </a:rPr>
            <a:t>記入上の注意】</a:t>
          </a:r>
          <a:endParaRPr b="0" lang="en-US" sz="1050" spc="-1" strike="noStrike">
            <a:latin typeface="Times New Roman"/>
          </a:endParaRPr>
        </a:p>
        <a:p>
          <a:pPr>
            <a:lnSpc>
              <a:spcPct val="100000"/>
            </a:lnSpc>
          </a:pPr>
          <a:endParaRPr b="0" lang="en-US" sz="1050" spc="-1" strike="noStrike">
            <a:latin typeface="Times New Roman"/>
          </a:endParaRPr>
        </a:p>
        <a:p>
          <a:pPr>
            <a:lnSpc>
              <a:spcPct val="100000"/>
            </a:lnSpc>
          </a:pPr>
          <a:r>
            <a:rPr b="1" lang="ja-JP" sz="1050" spc="-1" strike="noStrike">
              <a:solidFill>
                <a:srgbClr val="000000"/>
              </a:solidFill>
              <a:latin typeface="Calibri"/>
            </a:rPr>
            <a:t>　・ はじめに、「（１）基本情報」の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・「（２）新加算への推奨の移行パターン」では、　　　　　　　　　　　　　　　　　　のセルで、</a:t>
          </a:r>
          <a:endParaRPr b="0" lang="en-US" sz="1050" spc="-1" strike="noStrike">
            <a:latin typeface="Times New Roman"/>
          </a:endParaRPr>
        </a:p>
        <a:p>
          <a:pPr>
            <a:lnSpc>
              <a:spcPct val="100000"/>
            </a:lnSpc>
          </a:pPr>
          <a:r>
            <a:rPr b="1" lang="ja-JP" sz="1050" spc="-1" strike="noStrike">
              <a:solidFill>
                <a:srgbClr val="000000"/>
              </a:solidFill>
              <a:latin typeface="Calibri"/>
            </a:rPr>
            <a:t>　　 令和５年度末（令和６年３月時点）の処遇改善加算等の算定状況を選択すると、</a:t>
          </a:r>
          <a:endParaRPr b="0" lang="en-US" sz="1050" spc="-1" strike="noStrike">
            <a:latin typeface="Times New Roman"/>
          </a:endParaRPr>
        </a:p>
        <a:p>
          <a:pPr>
            <a:lnSpc>
              <a:spcPct val="100000"/>
            </a:lnSpc>
          </a:pPr>
          <a:r>
            <a:rPr b="1" lang="ja-JP" sz="1050" spc="-1" strike="noStrike">
              <a:solidFill>
                <a:srgbClr val="000000"/>
              </a:solidFill>
              <a:latin typeface="Calibri"/>
            </a:rPr>
            <a:t>　　 事業所の状況に応じて、「パターン</a:t>
          </a:r>
          <a:r>
            <a:rPr b="1" lang="en-US" sz="1050" spc="-1" strike="noStrike">
              <a:solidFill>
                <a:srgbClr val="000000"/>
              </a:solidFill>
              <a:latin typeface="Calibri"/>
            </a:rPr>
            <a:t>A</a:t>
          </a:r>
          <a:r>
            <a:rPr b="1" lang="ja-JP" sz="1050" spc="-1" strike="noStrike">
              <a:solidFill>
                <a:srgbClr val="000000"/>
              </a:solidFill>
              <a:latin typeface="Calibri"/>
            </a:rPr>
            <a:t>」から「パターン</a:t>
          </a:r>
          <a:r>
            <a:rPr b="1" lang="en-US" sz="1050" spc="-1" strike="noStrike">
              <a:solidFill>
                <a:srgbClr val="000000"/>
              </a:solidFill>
              <a:latin typeface="Calibri"/>
            </a:rPr>
            <a:t>C</a:t>
          </a:r>
          <a:r>
            <a:rPr b="1" lang="ja-JP" sz="1050" spc="-1" strike="noStrike">
              <a:solidFill>
                <a:srgbClr val="000000"/>
              </a:solidFill>
              <a:latin typeface="Calibri"/>
            </a:rPr>
            <a:t>」までの、新加算への推奨の移行パターンが表示されます。</a:t>
          </a:r>
          <a:endParaRPr b="0" lang="en-US" sz="1050" spc="-1" strike="noStrike">
            <a:latin typeface="Times New Roman"/>
          </a:endParaRPr>
        </a:p>
        <a:p>
          <a:pPr>
            <a:lnSpc>
              <a:spcPct val="100000"/>
            </a:lnSpc>
          </a:pPr>
          <a:r>
            <a:rPr b="1" lang="ja-JP" sz="1050" spc="-1" strike="noStrike">
              <a:solidFill>
                <a:srgbClr val="000000"/>
              </a:solidFill>
              <a:latin typeface="Calibri"/>
            </a:rPr>
            <a:t>　　 印刷範囲外の「要件（早見表）」に、それぞれの加算区分を算定した場合の要件が表示されますので、</a:t>
          </a:r>
          <a:endParaRPr b="0" lang="en-US" sz="1050" spc="-1" strike="noStrike">
            <a:latin typeface="Times New Roman"/>
          </a:endParaRPr>
        </a:p>
        <a:p>
          <a:pPr>
            <a:lnSpc>
              <a:spcPct val="100000"/>
            </a:lnSpc>
          </a:pPr>
          <a:r>
            <a:rPr b="1" lang="ja-JP" sz="1050" spc="-1" strike="noStrike">
              <a:solidFill>
                <a:srgbClr val="000000"/>
              </a:solidFill>
              <a:latin typeface="Calibri"/>
            </a:rPr>
            <a:t>　　 ご参考にしてください。（「○」は満たす必要がある要件。「△」は２つのうちいずれかを満たせばよいもの。）</a:t>
          </a:r>
          <a:endParaRPr b="0" lang="en-US" sz="1050" spc="-1" strike="noStrike">
            <a:latin typeface="Times New Roman"/>
          </a:endParaRPr>
        </a:p>
        <a:p>
          <a:pPr>
            <a:lnSpc>
              <a:spcPct val="100000"/>
            </a:lnSpc>
          </a:pPr>
          <a:r>
            <a:rPr b="1" lang="en-US" sz="1050" spc="-1" strike="noStrike">
              <a:solidFill>
                <a:srgbClr val="000000"/>
              </a:solidFill>
              <a:latin typeface="Calibri"/>
            </a:rPr>
            <a:t>    </a:t>
          </a:r>
          <a:r>
            <a:rPr b="1" lang="ja-JP" sz="1050" spc="-1" strike="noStrike">
              <a:solidFill>
                <a:srgbClr val="000000"/>
              </a:solidFill>
              <a:latin typeface="Calibri"/>
            </a:rPr>
            <a:t>・ 次に、「（３）令和６年４月以降の各要件の充足予定」で、令和６年４・５月と令和６年６月以降に、</a:t>
          </a:r>
          <a:endParaRPr b="0" lang="en-US" sz="1050" spc="-1" strike="noStrike">
            <a:latin typeface="Times New Roman"/>
          </a:endParaRPr>
        </a:p>
        <a:p>
          <a:pPr>
            <a:lnSpc>
              <a:spcPct val="100000"/>
            </a:lnSpc>
          </a:pPr>
          <a:r>
            <a:rPr b="1" lang="ja-JP" sz="1050" spc="-1" strike="noStrike">
              <a:solidFill>
                <a:srgbClr val="000000"/>
              </a:solidFill>
              <a:latin typeface="Calibri"/>
            </a:rPr>
            <a:t>　　 それぞれ各要件を「満たす」か「満たさない」かを選択してください。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キャリアパス要件Ⅳとキャリアパス要件Ⅴを「満たす」とした場合は、　　　　　　　のセルを埋めてください。</a:t>
          </a:r>
          <a:endParaRPr b="0" lang="en-US" sz="1050" spc="-1" strike="noStrike">
            <a:latin typeface="Times New Roman"/>
          </a:endParaRPr>
        </a:p>
        <a:p>
          <a:pPr>
            <a:lnSpc>
              <a:spcPct val="100000"/>
            </a:lnSpc>
          </a:pPr>
          <a:r>
            <a:rPr b="1" lang="ja-JP" sz="1050" spc="-1" strike="noStrike">
              <a:solidFill>
                <a:srgbClr val="000000"/>
              </a:solidFill>
              <a:latin typeface="Calibri"/>
            </a:rPr>
            <a:t>　・ （３）で選択した内容に基づき「（４）令和６年４月以降の加算区分」が自動で切り替わり、</a:t>
          </a:r>
          <a:endParaRPr b="0" lang="en-US" sz="1050" spc="-1" strike="noStrike">
            <a:latin typeface="Times New Roman"/>
          </a:endParaRPr>
        </a:p>
        <a:p>
          <a:pPr>
            <a:lnSpc>
              <a:spcPct val="100000"/>
            </a:lnSpc>
          </a:pPr>
          <a:r>
            <a:rPr b="1" lang="ja-JP" sz="1050" spc="-1" strike="noStrike">
              <a:solidFill>
                <a:srgbClr val="000000"/>
              </a:solidFill>
              <a:latin typeface="Calibri"/>
            </a:rPr>
            <a:t>　　 加算の見込額などが別紙様式６－１に転記されます。 区分を変更したい場合は、（３）で選択する項目を変えてください。</a:t>
          </a:r>
          <a:endParaRPr b="0" lang="en-US" sz="1050" spc="-1" strike="noStrike">
            <a:latin typeface="Times New Roman"/>
          </a:endParaRPr>
        </a:p>
      </xdr:txBody>
    </xdr:sp>
    <xdr:clientData/>
  </xdr:twoCellAnchor>
  <xdr:twoCellAnchor editAs="absolute">
    <xdr:from>
      <xdr:col>66</xdr:col>
      <xdr:colOff>153000</xdr:colOff>
      <xdr:row>4</xdr:row>
      <xdr:rowOff>146520</xdr:rowOff>
    </xdr:from>
    <xdr:to>
      <xdr:col>70</xdr:col>
      <xdr:colOff>110880</xdr:colOff>
      <xdr:row>4</xdr:row>
      <xdr:rowOff>326520</xdr:rowOff>
    </xdr:to>
    <xdr:sp>
      <xdr:nvSpPr>
        <xdr:cNvPr id="291" name="CustomShape 1"/>
        <xdr:cNvSpPr/>
      </xdr:nvSpPr>
      <xdr:spPr>
        <a:xfrm>
          <a:off x="14013720" y="1146600"/>
          <a:ext cx="757800" cy="1800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absolute">
    <xdr:from>
      <xdr:col>71</xdr:col>
      <xdr:colOff>82440</xdr:colOff>
      <xdr:row>4</xdr:row>
      <xdr:rowOff>355320</xdr:rowOff>
    </xdr:from>
    <xdr:to>
      <xdr:col>74</xdr:col>
      <xdr:colOff>162000</xdr:colOff>
      <xdr:row>5</xdr:row>
      <xdr:rowOff>111240</xdr:rowOff>
    </xdr:to>
    <xdr:sp>
      <xdr:nvSpPr>
        <xdr:cNvPr id="292" name="CustomShape 1"/>
        <xdr:cNvSpPr/>
      </xdr:nvSpPr>
      <xdr:spPr>
        <a:xfrm>
          <a:off x="14943240" y="1355400"/>
          <a:ext cx="757800" cy="17496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緑色</a:t>
          </a:r>
          <a:endParaRPr b="0" lang="en-US" sz="1050" spc="-1" strike="noStrike">
            <a:latin typeface="Times New Roman"/>
          </a:endParaRPr>
        </a:p>
      </xdr:txBody>
    </xdr:sp>
    <xdr:clientData/>
  </xdr:twoCellAnchor>
  <xdr:twoCellAnchor editAs="absolute">
    <xdr:from>
      <xdr:col>75</xdr:col>
      <xdr:colOff>82440</xdr:colOff>
      <xdr:row>4</xdr:row>
      <xdr:rowOff>355320</xdr:rowOff>
    </xdr:from>
    <xdr:to>
      <xdr:col>78</xdr:col>
      <xdr:colOff>173520</xdr:colOff>
      <xdr:row>5</xdr:row>
      <xdr:rowOff>111240</xdr:rowOff>
    </xdr:to>
    <xdr:sp>
      <xdr:nvSpPr>
        <xdr:cNvPr id="293" name="CustomShape 1"/>
        <xdr:cNvSpPr/>
      </xdr:nvSpPr>
      <xdr:spPr>
        <a:xfrm>
          <a:off x="15821280" y="1355400"/>
          <a:ext cx="757800" cy="174960"/>
        </a:xfrm>
        <a:prstGeom prst="rect">
          <a:avLst/>
        </a:prstGeom>
        <a:solidFill>
          <a:srgbClr val="dd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水色</a:t>
          </a:r>
          <a:endParaRPr b="0" lang="en-US" sz="1050" spc="-1" strike="noStrike">
            <a:latin typeface="Times New Roman"/>
          </a:endParaRPr>
        </a:p>
      </xdr:txBody>
    </xdr:sp>
    <xdr:clientData/>
  </xdr:twoCellAnchor>
  <xdr:twoCellAnchor editAs="absolute">
    <xdr:from>
      <xdr:col>79</xdr:col>
      <xdr:colOff>124200</xdr:colOff>
      <xdr:row>4</xdr:row>
      <xdr:rowOff>355320</xdr:rowOff>
    </xdr:from>
    <xdr:to>
      <xdr:col>89</xdr:col>
      <xdr:colOff>80640</xdr:colOff>
      <xdr:row>5</xdr:row>
      <xdr:rowOff>111240</xdr:rowOff>
    </xdr:to>
    <xdr:sp>
      <xdr:nvSpPr>
        <xdr:cNvPr id="294" name="CustomShape 1"/>
        <xdr:cNvSpPr/>
      </xdr:nvSpPr>
      <xdr:spPr>
        <a:xfrm>
          <a:off x="16719120" y="1355400"/>
          <a:ext cx="757800" cy="17496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050" spc="-1" strike="noStrike">
              <a:latin typeface="Calibri"/>
            </a:rPr>
            <a:t>黄色</a:t>
          </a:r>
          <a:endParaRPr b="0" lang="en-US" sz="1050" spc="-1" strike="noStrike">
            <a:latin typeface="Times New Roman"/>
          </a:endParaRPr>
        </a:p>
      </xdr:txBody>
    </xdr:sp>
    <xdr:clientData/>
  </xdr:twoCellAnchor>
  <xdr:twoCellAnchor editAs="absolute">
    <xdr:from>
      <xdr:col>79</xdr:col>
      <xdr:colOff>3240</xdr:colOff>
      <xdr:row>11</xdr:row>
      <xdr:rowOff>220680</xdr:rowOff>
    </xdr:from>
    <xdr:to>
      <xdr:col>88</xdr:col>
      <xdr:colOff>168120</xdr:colOff>
      <xdr:row>12</xdr:row>
      <xdr:rowOff>76680</xdr:rowOff>
    </xdr:to>
    <xdr:sp>
      <xdr:nvSpPr>
        <xdr:cNvPr id="295" name="CustomShape 1"/>
        <xdr:cNvSpPr/>
      </xdr:nvSpPr>
      <xdr:spPr>
        <a:xfrm>
          <a:off x="16598160" y="2916000"/>
          <a:ext cx="754920" cy="1800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50" spc="-1" strike="noStrike">
              <a:latin typeface="Times New Roman"/>
            </a:rPr>
            <a:t>薄橙色</a:t>
          </a:r>
          <a:endParaRPr b="0" lang="en-US" sz="1050" spc="-1" strike="noStrike">
            <a:latin typeface="Times New Roman"/>
          </a:endParaRPr>
        </a:p>
      </xdr:txBody>
    </xdr:sp>
    <xdr:clientData/>
  </xdr:twoCellAnchor>
  <xdr:twoCellAnchor editAs="oneCell">
    <xdr:from>
      <xdr:col>0</xdr:col>
      <xdr:colOff>0</xdr:colOff>
      <xdr:row>0</xdr:row>
      <xdr:rowOff>0</xdr:rowOff>
    </xdr:from>
    <xdr:to>
      <xdr:col>1</xdr:col>
      <xdr:colOff>47160</xdr:colOff>
      <xdr:row>4</xdr:row>
      <xdr:rowOff>409320</xdr:rowOff>
    </xdr:to>
    <xdr:pic>
      <xdr:nvPicPr>
        <xdr:cNvPr id="296" name="図 51" descr=""/>
        <xdr:cNvPicPr/>
      </xdr:nvPicPr>
      <xdr:blipFill>
        <a:blip r:embed="rId1"/>
        <a:stretch/>
      </xdr:blipFill>
      <xdr:spPr>
        <a:xfrm>
          <a:off x="0" y="0"/>
          <a:ext cx="191160" cy="140940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23</xdr:col>
          <xdr:colOff>72000</xdr:colOff>
          <xdr:row>18</xdr:row>
          <xdr:rowOff>317160</xdr:rowOff>
        </xdr:from>
        <xdr:to>
          <xdr:col>24</xdr:col>
          <xdr:colOff>208800</xdr:colOff>
          <xdr:row>19</xdr:row>
          <xdr:rowOff>191520</xdr:rowOff>
        </xdr:to>
        <xdr:sp>
          <xdr:nvSpPr>
            <xdr:cNvPr id="0" name="Option Button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23</xdr:row>
          <xdr:rowOff>9360</xdr:rowOff>
        </xdr:from>
        <xdr:to>
          <xdr:col>29</xdr:col>
          <xdr:colOff>114120</xdr:colOff>
          <xdr:row>24</xdr:row>
          <xdr:rowOff>0</xdr:rowOff>
        </xdr:to>
        <xdr:sp>
          <xdr:nvSpPr>
            <xdr:cNvPr id="0" name="Option Button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27</xdr:row>
          <xdr:rowOff>9360</xdr:rowOff>
        </xdr:from>
        <xdr:to>
          <xdr:col>29</xdr:col>
          <xdr:colOff>114120</xdr:colOff>
          <xdr:row>28</xdr:row>
          <xdr:rowOff>0</xdr:rowOff>
        </xdr:to>
        <xdr:sp>
          <xdr:nvSpPr>
            <xdr:cNvPr id="0" name="Option Button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43</xdr:row>
          <xdr:rowOff>0</xdr:rowOff>
        </xdr:from>
        <xdr:to>
          <xdr:col>29</xdr:col>
          <xdr:colOff>104760</xdr:colOff>
          <xdr:row>44</xdr:row>
          <xdr:rowOff>28440</xdr:rowOff>
        </xdr:to>
        <xdr:sp>
          <xdr:nvSpPr>
            <xdr:cNvPr id="0" name="Option Button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43</xdr:row>
          <xdr:rowOff>19080</xdr:rowOff>
        </xdr:from>
        <xdr:to>
          <xdr:col>37</xdr:col>
          <xdr:colOff>114120</xdr:colOff>
          <xdr:row>44</xdr:row>
          <xdr:rowOff>-16920</xdr:rowOff>
        </xdr:to>
        <xdr:sp>
          <xdr:nvSpPr>
            <xdr:cNvPr id="0" name="Option Button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3"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4" descr=" 56" hidden="1"/>
            <xdr:cNvSpPr/>
          </xdr:nvSpPr>
          <xdr:spPr>
            <a:xfrm>
              <a:off x="0" y="0"/>
              <a:ext cx="0" cy="0"/>
            </a:xfrm>
            <a:prstGeom prst="rect">
              <a:avLst/>
            </a:prstGeom>
          </xdr:spPr>
          <xdr:txBody>
            <a:bodyPr anchor="ctr">
              <a:noAutofit/>
            </a:bodyPr>
            <a:p>
              <a:r>
                <a:t> 56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5" descr=" 57" hidden="1"/>
            <xdr:cNvSpPr/>
          </xdr:nvSpPr>
          <xdr:spPr>
            <a:xfrm>
              <a:off x="0" y="0"/>
              <a:ext cx="0" cy="0"/>
            </a:xfrm>
            <a:prstGeom prst="rect">
              <a:avLst/>
            </a:prstGeom>
          </xdr:spPr>
          <xdr:txBody>
            <a:bodyPr anchor="ctr">
              <a:noAutofit/>
            </a:bodyPr>
            <a:p>
              <a:r>
                <a:t> 57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16" descr="" hidden="1"/>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31</xdr:row>
          <xdr:rowOff>9360</xdr:rowOff>
        </xdr:from>
        <xdr:to>
          <xdr:col>29</xdr:col>
          <xdr:colOff>114120</xdr:colOff>
          <xdr:row>32</xdr:row>
          <xdr:rowOff>9360</xdr:rowOff>
        </xdr:to>
        <xdr:sp>
          <xdr:nvSpPr>
            <xdr:cNvPr id="0" name="Option Button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0" descr=" 59" hidden="1"/>
            <xdr:cNvSpPr/>
          </xdr:nvSpPr>
          <xdr:spPr>
            <a:xfrm>
              <a:off x="0" y="0"/>
              <a:ext cx="0" cy="0"/>
            </a:xfrm>
            <a:prstGeom prst="rect">
              <a:avLst/>
            </a:prstGeom>
          </xdr:spPr>
          <xdr:txBody>
            <a:bodyPr anchor="ctr">
              <a:noAutofit/>
            </a:bodyPr>
            <a:p>
              <a:r>
                <a:t> 59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1" descr=" 61" hidden="1"/>
            <xdr:cNvSpPr/>
          </xdr:nvSpPr>
          <xdr:spPr>
            <a:xfrm>
              <a:off x="0" y="0"/>
              <a:ext cx="0" cy="0"/>
            </a:xfrm>
            <a:prstGeom prst="rect">
              <a:avLst/>
            </a:prstGeom>
          </xdr:spPr>
          <xdr:txBody>
            <a:bodyPr anchor="ctr">
              <a:noAutofit/>
            </a:bodyPr>
            <a:p>
              <a:r>
                <a:t> 61</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2"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3" descr=" 65" hidden="1"/>
            <xdr:cNvSpPr/>
          </xdr:nvSpPr>
          <xdr:spPr>
            <a:xfrm>
              <a:off x="0" y="0"/>
              <a:ext cx="0" cy="0"/>
            </a:xfrm>
            <a:prstGeom prst="rect">
              <a:avLst/>
            </a:prstGeom>
          </xdr:spPr>
          <xdr:txBody>
            <a:bodyPr anchor="ctr">
              <a:noAutofit/>
            </a:bodyPr>
            <a:p>
              <a:r>
                <a:t> 65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4" descr=" 66" hidden="1"/>
            <xdr:cNvSpPr/>
          </xdr:nvSpPr>
          <xdr:spPr>
            <a:xfrm>
              <a:off x="0" y="0"/>
              <a:ext cx="0" cy="0"/>
            </a:xfrm>
            <a:prstGeom prst="rect">
              <a:avLst/>
            </a:prstGeom>
          </xdr:spPr>
          <xdr:txBody>
            <a:bodyPr anchor="ctr">
              <a:noAutofit/>
            </a:bodyPr>
            <a:p>
              <a:r>
                <a:t> 66</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5" descr=" 67" hidden="1"/>
            <xdr:cNvSpPr/>
          </xdr:nvSpPr>
          <xdr:spPr>
            <a:xfrm>
              <a:off x="0" y="0"/>
              <a:ext cx="0" cy="0"/>
            </a:xfrm>
            <a:prstGeom prst="rect">
              <a:avLst/>
            </a:prstGeom>
          </xdr:spPr>
          <xdr:txBody>
            <a:bodyPr anchor="ctr">
              <a:noAutofit/>
            </a:bodyPr>
            <a:p>
              <a:r>
                <a:t> 67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6" descr=" 68" hidden="1"/>
            <xdr:cNvSpPr/>
          </xdr:nvSpPr>
          <xdr:spPr>
            <a:xfrm>
              <a:off x="0" y="0"/>
              <a:ext cx="0" cy="0"/>
            </a:xfrm>
            <a:prstGeom prst="rect">
              <a:avLst/>
            </a:prstGeom>
          </xdr:spPr>
          <xdr:txBody>
            <a:bodyPr anchor="ctr">
              <a:noAutofit/>
            </a:bodyPr>
            <a:p>
              <a:r>
                <a:t> 68</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7"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8" descr=" 69" hidden="1"/>
            <xdr:cNvSpPr/>
          </xdr:nvSpPr>
          <xdr:spPr>
            <a:xfrm>
              <a:off x="0" y="0"/>
              <a:ext cx="0" cy="0"/>
            </a:xfrm>
            <a:prstGeom prst="rect">
              <a:avLst/>
            </a:prstGeom>
          </xdr:spPr>
          <xdr:txBody>
            <a:bodyPr anchor="ctr">
              <a:noAutofit/>
            </a:bodyPr>
            <a:p>
              <a:r>
                <a:t> 69</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29" descr=" 83" hidden="1"/>
            <xdr:cNvSpPr/>
          </xdr:nvSpPr>
          <xdr:spPr>
            <a:xfrm>
              <a:off x="0" y="0"/>
              <a:ext cx="0" cy="0"/>
            </a:xfrm>
            <a:prstGeom prst="rect">
              <a:avLst/>
            </a:prstGeom>
          </xdr:spPr>
          <xdr:txBody>
            <a:bodyPr anchor="ctr">
              <a:noAutofit/>
            </a:bodyPr>
            <a:p>
              <a:r>
                <a:t> 83</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39</xdr:row>
          <xdr:rowOff>0</xdr:rowOff>
        </xdr:from>
        <xdr:to>
          <xdr:col>37</xdr:col>
          <xdr:colOff>37800</xdr:colOff>
          <xdr:row>40</xdr:row>
          <xdr:rowOff>-7560</xdr:rowOff>
        </xdr:to>
        <xdr:sp>
          <xdr:nvSpPr>
            <xdr:cNvPr id="0" name="Option Button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20</xdr:row>
          <xdr:rowOff>0</xdr:rowOff>
        </xdr:from>
        <xdr:to>
          <xdr:col>37</xdr:col>
          <xdr:colOff>114120</xdr:colOff>
          <xdr:row>21</xdr:row>
          <xdr:rowOff>0</xdr:rowOff>
        </xdr:to>
        <xdr:sp>
          <xdr:nvSpPr>
            <xdr:cNvPr id="0" name="Option Button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23</xdr:row>
          <xdr:rowOff>19080</xdr:rowOff>
        </xdr:from>
        <xdr:to>
          <xdr:col>37</xdr:col>
          <xdr:colOff>114120</xdr:colOff>
          <xdr:row>24</xdr:row>
          <xdr:rowOff>-9360</xdr:rowOff>
        </xdr:to>
        <xdr:sp>
          <xdr:nvSpPr>
            <xdr:cNvPr id="0" name="Option Butto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27</xdr:row>
          <xdr:rowOff>9360</xdr:rowOff>
        </xdr:from>
        <xdr:to>
          <xdr:col>37</xdr:col>
          <xdr:colOff>114120</xdr:colOff>
          <xdr:row>28</xdr:row>
          <xdr:rowOff>-9720</xdr:rowOff>
        </xdr:to>
        <xdr:sp>
          <xdr:nvSpPr>
            <xdr:cNvPr id="0" name="Option Butto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133200</xdr:colOff>
          <xdr:row>31</xdr:row>
          <xdr:rowOff>9360</xdr:rowOff>
        </xdr:from>
        <xdr:to>
          <xdr:col>37</xdr:col>
          <xdr:colOff>114120</xdr:colOff>
          <xdr:row>32</xdr:row>
          <xdr:rowOff>0</xdr:rowOff>
        </xdr:to>
        <xdr:sp>
          <xdr:nvSpPr>
            <xdr:cNvPr id="0" name="Option Butto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133200</xdr:colOff>
          <xdr:row>35</xdr:row>
          <xdr:rowOff>0</xdr:rowOff>
        </xdr:from>
        <xdr:to>
          <xdr:col>29</xdr:col>
          <xdr:colOff>28440</xdr:colOff>
          <xdr:row>36</xdr:row>
          <xdr:rowOff>19080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142920</xdr:colOff>
          <xdr:row>38</xdr:row>
          <xdr:rowOff>133200</xdr:rowOff>
        </xdr:from>
        <xdr:to>
          <xdr:col>29</xdr:col>
          <xdr:colOff>19080</xdr:colOff>
          <xdr:row>40</xdr:row>
          <xdr:rowOff>18720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184" hidden="1"/>
            <xdr:cNvSpPr/>
          </xdr:nvSpPr>
          <xdr:spPr>
            <a:xfrm>
              <a:off x="0" y="0"/>
              <a:ext cx="0" cy="0"/>
            </a:xfrm>
            <a:prstGeom prst="rect">
              <a:avLst/>
            </a:prstGeom>
          </xdr:spPr>
          <xdr:txBody>
            <a:bodyPr anchor="ctr">
              <a:noAutofit/>
            </a:bodyPr>
            <a:p>
              <a:r>
                <a:t> 184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35</xdr:col>
          <xdr:colOff>142920</xdr:colOff>
          <xdr:row>34</xdr:row>
          <xdr:rowOff>133200</xdr:rowOff>
        </xdr:from>
        <xdr:to>
          <xdr:col>37</xdr:col>
          <xdr:colOff>19080</xdr:colOff>
          <xdr:row>36</xdr:row>
          <xdr:rowOff>28440</xdr:rowOff>
        </xdr:to>
        <xdr:sp>
          <xdr:nvSpPr>
            <xdr:cNvPr id="0" name="Option Button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82"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Relationship Id="rId14" Type="http://schemas.openxmlformats.org/officeDocument/2006/relationships/ctrlProp" Target="../ctrlProps/ctrlProps12.xml"/><Relationship Id="rId15" Type="http://schemas.openxmlformats.org/officeDocument/2006/relationships/ctrlProp" Target="../ctrlProps/ctrlProps13.xml"/><Relationship Id="rId16" Type="http://schemas.openxmlformats.org/officeDocument/2006/relationships/ctrlProp" Target="../ctrlProps/ctrlProps14.xml"/><Relationship Id="rId17" Type="http://schemas.openxmlformats.org/officeDocument/2006/relationships/ctrlProp" Target="../ctrlProps/ctrlProps15.xml"/><Relationship Id="rId18" Type="http://schemas.openxmlformats.org/officeDocument/2006/relationships/ctrlProp" Target="../ctrlProps/ctrlProps16.xml"/><Relationship Id="rId19" Type="http://schemas.openxmlformats.org/officeDocument/2006/relationships/ctrlProp" Target="../ctrlProps/ctrlProps17.xml"/><Relationship Id="rId20" Type="http://schemas.openxmlformats.org/officeDocument/2006/relationships/ctrlProp" Target="../ctrlProps/ctrlProps18.xml"/><Relationship Id="rId21" Type="http://schemas.openxmlformats.org/officeDocument/2006/relationships/ctrlProp" Target="../ctrlProps/ctrlProps19.xml"/><Relationship Id="rId22" Type="http://schemas.openxmlformats.org/officeDocument/2006/relationships/ctrlProp" Target="../ctrlProps/ctrlProps20.xml"/><Relationship Id="rId23" Type="http://schemas.openxmlformats.org/officeDocument/2006/relationships/ctrlProp" Target="../ctrlProps/ctrlProps21.xml"/><Relationship Id="rId24" Type="http://schemas.openxmlformats.org/officeDocument/2006/relationships/ctrlProp" Target="../ctrlProps/ctrlProps22.xml"/><Relationship Id="rId25" Type="http://schemas.openxmlformats.org/officeDocument/2006/relationships/ctrlProp" Target="../ctrlProps/ctrlProps23.xml"/><Relationship Id="rId26" Type="http://schemas.openxmlformats.org/officeDocument/2006/relationships/ctrlProp" Target="../ctrlProps/ctrlProps24.xml"/><Relationship Id="rId27" Type="http://schemas.openxmlformats.org/officeDocument/2006/relationships/ctrlProp" Target="../ctrlProps/ctrlProps25.xml"/><Relationship Id="rId28" Type="http://schemas.openxmlformats.org/officeDocument/2006/relationships/ctrlProp" Target="../ctrlProps/ctrlProps26.xml"/><Relationship Id="rId29" Type="http://schemas.openxmlformats.org/officeDocument/2006/relationships/ctrlProp" Target="../ctrlProps/ctrlProps27.xml"/><Relationship Id="rId30" Type="http://schemas.openxmlformats.org/officeDocument/2006/relationships/ctrlProp" Target="../ctrlProps/ctrlProps28.xml"/><Relationship Id="rId31" Type="http://schemas.openxmlformats.org/officeDocument/2006/relationships/ctrlProp" Target="../ctrlProps/ctrlProps29.xml"/><Relationship Id="rId32" Type="http://schemas.openxmlformats.org/officeDocument/2006/relationships/ctrlProp" Target="../ctrlProps/ctrlProps30.xml"/><Relationship Id="rId33" Type="http://schemas.openxmlformats.org/officeDocument/2006/relationships/ctrlProp" Target="../ctrlProps/ctrlProps31.xml"/><Relationship Id="rId34" Type="http://schemas.openxmlformats.org/officeDocument/2006/relationships/ctrlProp" Target="../ctrlProps/ctrlProps32.xml"/><Relationship Id="rId35" Type="http://schemas.openxmlformats.org/officeDocument/2006/relationships/ctrlProp" Target="../ctrlProps/ctrlProps33.xml"/><Relationship Id="rId36" Type="http://schemas.openxmlformats.org/officeDocument/2006/relationships/ctrlProp" Target="../ctrlProps/ctrlProps34.xml"/><Relationship Id="rId37" Type="http://schemas.openxmlformats.org/officeDocument/2006/relationships/ctrlProp" Target="../ctrlProps/ctrlProps35.xml"/><Relationship Id="rId38" Type="http://schemas.openxmlformats.org/officeDocument/2006/relationships/ctrlProp" Target="../ctrlProps/ctrlProps36.xml"/><Relationship Id="rId39" Type="http://schemas.openxmlformats.org/officeDocument/2006/relationships/ctrlProp" Target="../ctrlProps/ctrlProps37.xml"/><Relationship Id="rId40" Type="http://schemas.openxmlformats.org/officeDocument/2006/relationships/ctrlProp" Target="../ctrlProps/ctrlProps38.xml"/><Relationship Id="rId41" Type="http://schemas.openxmlformats.org/officeDocument/2006/relationships/ctrlProp" Target="../ctrlProps/ctrlProps39.xml"/><Relationship Id="rId42" Type="http://schemas.openxmlformats.org/officeDocument/2006/relationships/ctrlProp" Target="../ctrlProps/ctrlProps40.xml"/><Relationship Id="rId43" Type="http://schemas.openxmlformats.org/officeDocument/2006/relationships/ctrlProp" Target="../ctrlProps/ctrlProps41.xml"/><Relationship Id="rId44" Type="http://schemas.openxmlformats.org/officeDocument/2006/relationships/ctrlProp" Target="../ctrlProps/ctrlProps42.xml"/><Relationship Id="rId45" Type="http://schemas.openxmlformats.org/officeDocument/2006/relationships/ctrlProp" Target="../ctrlProps/ctrlProps43.xml"/><Relationship Id="rId46" Type="http://schemas.openxmlformats.org/officeDocument/2006/relationships/ctrlProp" Target="../ctrlProps/ctrlProps44.xml"/><Relationship Id="rId47" Type="http://schemas.openxmlformats.org/officeDocument/2006/relationships/ctrlProp" Target="../ctrlProps/ctrlProps45.xml"/><Relationship Id="rId48" Type="http://schemas.openxmlformats.org/officeDocument/2006/relationships/ctrlProp" Target="../ctrlProps/ctrlProps46.xml"/><Relationship Id="rId49" Type="http://schemas.openxmlformats.org/officeDocument/2006/relationships/ctrlProp" Target="../ctrlProps/ctrlProps47.xml"/><Relationship Id="rId50" Type="http://schemas.openxmlformats.org/officeDocument/2006/relationships/ctrlProp" Target="../ctrlProps/ctrlProps48.xml"/><Relationship Id="rId51" Type="http://schemas.openxmlformats.org/officeDocument/2006/relationships/ctrlProp" Target="../ctrlProps/ctrlProps49.xml"/><Relationship Id="rId52" Type="http://schemas.openxmlformats.org/officeDocument/2006/relationships/ctrlProp" Target="../ctrlProps/ctrlProps50.xml"/><Relationship Id="rId53" Type="http://schemas.openxmlformats.org/officeDocument/2006/relationships/ctrlProp" Target="../ctrlProps/ctrlProps51.xml"/><Relationship Id="rId54" Type="http://schemas.openxmlformats.org/officeDocument/2006/relationships/ctrlProp" Target="../ctrlProps/ctrlProps52.xml"/><Relationship Id="rId55" Type="http://schemas.openxmlformats.org/officeDocument/2006/relationships/ctrlProp" Target="../ctrlProps/ctrlProps53.xml"/><Relationship Id="rId56" Type="http://schemas.openxmlformats.org/officeDocument/2006/relationships/ctrlProp" Target="../ctrlProps/ctrlProps54.xml"/><Relationship Id="rId57" Type="http://schemas.openxmlformats.org/officeDocument/2006/relationships/ctrlProp" Target="../ctrlProps/ctrlProps55.xml"/><Relationship Id="rId58" Type="http://schemas.openxmlformats.org/officeDocument/2006/relationships/ctrlProp" Target="../ctrlProps/ctrlProps56.xml"/><Relationship Id="rId59" Type="http://schemas.openxmlformats.org/officeDocument/2006/relationships/ctrlProp" Target="../ctrlProps/ctrlProps57.xml"/><Relationship Id="rId60" Type="http://schemas.openxmlformats.org/officeDocument/2006/relationships/ctrlProp" Target="../ctrlProps/ctrlProps58.xml"/><Relationship Id="rId61" Type="http://schemas.openxmlformats.org/officeDocument/2006/relationships/ctrlProp" Target="../ctrlProps/ctrlProps59.xml"/><Relationship Id="rId62" Type="http://schemas.openxmlformats.org/officeDocument/2006/relationships/ctrlProp" Target="../ctrlProps/ctrlProps60.xml"/><Relationship Id="rId63" Type="http://schemas.openxmlformats.org/officeDocument/2006/relationships/ctrlProp" Target="../ctrlProps/ctrlProps61.xml"/><Relationship Id="rId64" Type="http://schemas.openxmlformats.org/officeDocument/2006/relationships/ctrlProp" Target="../ctrlProps/ctrlProps62.x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71.xml"/><Relationship Id="rId3" Type="http://schemas.openxmlformats.org/officeDocument/2006/relationships/vmlDrawing" Target="../drawings/vmlDrawing10.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72.xml"/><Relationship Id="rId3" Type="http://schemas.openxmlformats.org/officeDocument/2006/relationships/vmlDrawing" Target="../drawings/vmlDrawing1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3.xml"/><Relationship Id="rId3"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4.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65.xml"/><Relationship Id="rId3"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6.xml"/><Relationship Id="rId3"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7.xml"/><Relationship Id="rId3"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8.xml"/><Relationship Id="rId3" Type="http://schemas.openxmlformats.org/officeDocument/2006/relationships/vmlDrawing" Target="../drawings/vmlDrawing7.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69.xml"/><Relationship Id="rId3" Type="http://schemas.openxmlformats.org/officeDocument/2006/relationships/vmlDrawing" Target="../drawings/vmlDrawing8.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70.xml"/><Relationship Id="rId3" Type="http://schemas.openxmlformats.org/officeDocument/2006/relationships/vmlDrawing" Target="../drawings/vmlDrawing9.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C249"/>
  <sheetViews>
    <sheetView showFormulas="false" showGridLines="true" showRowColHeaders="true" showZeros="true" rightToLeft="false" tabSelected="true" showOutlineSymbols="true" defaultGridColor="true" view="pageBreakPreview" topLeftCell="A1" colorId="64" zoomScale="100" zoomScaleNormal="12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2.45"/>
    <col collapsed="false" customWidth="true" hidden="false" outlineLevel="0" max="2" min="2" style="1" width="3.6"/>
    <col collapsed="false" customWidth="true" hidden="false" outlineLevel="0" max="7" min="3" style="1" width="3.01"/>
    <col collapsed="false" customWidth="true" hidden="false" outlineLevel="0" max="27" min="8" style="1" width="2.87"/>
    <col collapsed="false" customWidth="true" hidden="false" outlineLevel="0" max="28" min="28" style="1" width="4.02"/>
    <col collapsed="false" customWidth="true" hidden="false" outlineLevel="0" max="36" min="29" style="1" width="2.87"/>
    <col collapsed="false" customWidth="true" hidden="false" outlineLevel="0" max="37" min="37" style="1" width="3.31"/>
    <col collapsed="false" customWidth="true" hidden="false" outlineLevel="0" max="38" min="38" style="1" width="2.87"/>
    <col collapsed="false" customWidth="true" hidden="false" outlineLevel="0" max="39" min="39" style="1" width="7.9"/>
    <col collapsed="false" customWidth="true" hidden="false" outlineLevel="0" max="43" min="40" style="1" width="6.18"/>
    <col collapsed="false" customWidth="true" hidden="false" outlineLevel="0" max="44" min="44" style="1" width="8.47"/>
    <col collapsed="false" customWidth="true" hidden="false" outlineLevel="0" max="52" min="45" style="1" width="6.18"/>
    <col collapsed="false" customWidth="true" hidden="false" outlineLevel="0" max="55" min="53" style="1" width="6.32"/>
    <col collapsed="false" customWidth="true" hidden="false" outlineLevel="0" max="56" min="56" style="1" width="6.75"/>
    <col collapsed="false" customWidth="true" hidden="false" outlineLevel="0" max="57" min="57" style="1" width="6.89"/>
    <col collapsed="false" customWidth="true" hidden="false" outlineLevel="0" max="58" min="58" style="1" width="6.46"/>
    <col collapsed="false" customWidth="true" hidden="false" outlineLevel="0" max="67" min="59" style="1" width="4.74"/>
    <col collapsed="false" customWidth="false" hidden="false" outlineLevel="0" max="1024" min="68" style="1" width="10.34"/>
  </cols>
  <sheetData>
    <row r="1" customFormat="false" ht="18.75" hidden="false" customHeight="true" outlineLevel="0" collapsed="false">
      <c r="A1" s="2"/>
      <c r="B1" s="3" t="s">
        <v>0</v>
      </c>
      <c r="C1" s="4"/>
      <c r="D1" s="4"/>
      <c r="E1" s="4"/>
      <c r="F1" s="4"/>
      <c r="G1" s="4"/>
      <c r="H1" s="4"/>
      <c r="I1" s="4"/>
      <c r="J1" s="4"/>
      <c r="K1" s="4"/>
      <c r="L1" s="4"/>
      <c r="M1" s="4"/>
      <c r="N1" s="4"/>
      <c r="O1" s="4"/>
      <c r="P1" s="4"/>
      <c r="Q1" s="4"/>
      <c r="R1" s="4"/>
      <c r="S1" s="4"/>
      <c r="T1" s="4"/>
      <c r="U1" s="4"/>
      <c r="V1" s="4"/>
      <c r="W1" s="4"/>
      <c r="X1" s="4"/>
      <c r="Y1" s="4"/>
      <c r="Z1" s="5" t="s">
        <v>1</v>
      </c>
      <c r="AA1" s="5"/>
      <c r="AB1" s="5"/>
      <c r="AC1" s="5"/>
      <c r="AD1" s="6"/>
      <c r="AE1" s="6"/>
      <c r="AF1" s="6"/>
      <c r="AG1" s="6"/>
      <c r="AH1" s="6"/>
      <c r="AI1" s="6"/>
      <c r="AJ1" s="6"/>
      <c r="AK1" s="6"/>
      <c r="AL1" s="2"/>
    </row>
    <row r="2" customFormat="false" ht="10.5" hidden="false" customHeight="true" outlineLevel="0" collapsed="false">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2"/>
    </row>
    <row r="3" customFormat="false" ht="24" hidden="false" customHeight="true" outlineLevel="0" collapsed="false">
      <c r="A3" s="2"/>
      <c r="B3" s="7" t="s">
        <v>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8"/>
      <c r="AM3" s="9"/>
    </row>
    <row r="4" customFormat="false" ht="9" hidden="false" customHeight="true" outlineLevel="0" collapsed="false">
      <c r="A4" s="2"/>
      <c r="B4" s="10"/>
      <c r="C4" s="11"/>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2"/>
    </row>
    <row r="5" customFormat="false" ht="19.5" hidden="false" customHeight="true" outlineLevel="0" collapsed="false">
      <c r="A5" s="2"/>
      <c r="B5" s="12" t="s">
        <v>3</v>
      </c>
      <c r="C5" s="12"/>
      <c r="D5" s="12"/>
      <c r="E5" s="12"/>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2"/>
    </row>
    <row r="6" s="17" customFormat="true" ht="13.5" hidden="false" customHeight="true" outlineLevel="0" collapsed="false">
      <c r="A6" s="14"/>
      <c r="B6" s="15" t="s">
        <v>4</v>
      </c>
      <c r="C6" s="15"/>
      <c r="D6" s="15"/>
      <c r="E6" s="15"/>
      <c r="F6" s="15"/>
      <c r="G6" s="15"/>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4"/>
    </row>
    <row r="7" s="17" customFormat="true" ht="25.5" hidden="false" customHeight="true" outlineLevel="0" collapsed="false">
      <c r="A7" s="14"/>
      <c r="B7" s="18" t="s">
        <v>5</v>
      </c>
      <c r="C7" s="18"/>
      <c r="D7" s="18"/>
      <c r="E7" s="18"/>
      <c r="F7" s="18"/>
      <c r="G7" s="18"/>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4"/>
    </row>
    <row r="8" s="17" customFormat="true" ht="12.75" hidden="false" customHeight="true" outlineLevel="0" collapsed="false">
      <c r="A8" s="14"/>
      <c r="B8" s="20" t="s">
        <v>6</v>
      </c>
      <c r="C8" s="20"/>
      <c r="D8" s="20"/>
      <c r="E8" s="20"/>
      <c r="F8" s="20"/>
      <c r="G8" s="20"/>
      <c r="H8" s="21" t="s">
        <v>7</v>
      </c>
      <c r="I8" s="22"/>
      <c r="J8" s="22"/>
      <c r="K8" s="23" t="s">
        <v>8</v>
      </c>
      <c r="L8" s="24"/>
      <c r="M8" s="24"/>
      <c r="N8" s="25"/>
      <c r="O8" s="26"/>
      <c r="P8" s="26"/>
      <c r="Q8" s="26"/>
      <c r="R8" s="26"/>
      <c r="S8" s="26"/>
      <c r="T8" s="26"/>
      <c r="U8" s="26"/>
      <c r="V8" s="26"/>
      <c r="W8" s="26"/>
      <c r="X8" s="26"/>
      <c r="Y8" s="26"/>
      <c r="Z8" s="26"/>
      <c r="AA8" s="26"/>
      <c r="AB8" s="26"/>
      <c r="AC8" s="26"/>
      <c r="AD8" s="26"/>
      <c r="AE8" s="26"/>
      <c r="AF8" s="26"/>
      <c r="AG8" s="26"/>
      <c r="AH8" s="26"/>
      <c r="AI8" s="26"/>
      <c r="AJ8" s="26"/>
      <c r="AK8" s="27"/>
      <c r="AL8" s="14"/>
    </row>
    <row r="9" s="17" customFormat="true" ht="16.5" hidden="false" customHeight="true" outlineLevel="0" collapsed="false">
      <c r="A9" s="14"/>
      <c r="B9" s="20"/>
      <c r="C9" s="20"/>
      <c r="D9" s="20"/>
      <c r="E9" s="20"/>
      <c r="F9" s="20"/>
      <c r="G9" s="20"/>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14"/>
    </row>
    <row r="10" s="17" customFormat="true" ht="16.5" hidden="false" customHeight="true" outlineLevel="0" collapsed="false">
      <c r="A10" s="14"/>
      <c r="B10" s="20"/>
      <c r="C10" s="20"/>
      <c r="D10" s="20"/>
      <c r="E10" s="20"/>
      <c r="F10" s="20"/>
      <c r="G10" s="20"/>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14"/>
    </row>
    <row r="11" s="17" customFormat="true" ht="13.5" hidden="false" customHeight="true" outlineLevel="0" collapsed="false">
      <c r="A11" s="14"/>
      <c r="B11" s="30" t="s">
        <v>4</v>
      </c>
      <c r="C11" s="30"/>
      <c r="D11" s="30"/>
      <c r="E11" s="30"/>
      <c r="F11" s="30"/>
      <c r="G11" s="30"/>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4"/>
    </row>
    <row r="12" s="17" customFormat="true" ht="22.5" hidden="false" customHeight="true" outlineLevel="0" collapsed="false">
      <c r="A12" s="14"/>
      <c r="B12" s="31" t="s">
        <v>9</v>
      </c>
      <c r="C12" s="31"/>
      <c r="D12" s="31"/>
      <c r="E12" s="31"/>
      <c r="F12" s="31"/>
      <c r="G12" s="31"/>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14"/>
    </row>
    <row r="13" s="17" customFormat="true" ht="18.75" hidden="false" customHeight="true" outlineLevel="0" collapsed="false">
      <c r="A13" s="14"/>
      <c r="B13" s="33" t="s">
        <v>10</v>
      </c>
      <c r="C13" s="33"/>
      <c r="D13" s="33"/>
      <c r="E13" s="33"/>
      <c r="F13" s="33"/>
      <c r="G13" s="33"/>
      <c r="H13" s="34" t="s">
        <v>11</v>
      </c>
      <c r="I13" s="34"/>
      <c r="J13" s="34"/>
      <c r="K13" s="34"/>
      <c r="L13" s="35"/>
      <c r="M13" s="35"/>
      <c r="N13" s="35"/>
      <c r="O13" s="35"/>
      <c r="P13" s="35"/>
      <c r="Q13" s="35"/>
      <c r="R13" s="35"/>
      <c r="S13" s="35"/>
      <c r="T13" s="35"/>
      <c r="U13" s="35"/>
      <c r="V13" s="36" t="s">
        <v>12</v>
      </c>
      <c r="W13" s="36"/>
      <c r="X13" s="36"/>
      <c r="Y13" s="36"/>
      <c r="Z13" s="35"/>
      <c r="AA13" s="35"/>
      <c r="AB13" s="35"/>
      <c r="AC13" s="35"/>
      <c r="AD13" s="35"/>
      <c r="AE13" s="35"/>
      <c r="AF13" s="35"/>
      <c r="AG13" s="35"/>
      <c r="AH13" s="35"/>
      <c r="AI13" s="35"/>
      <c r="AJ13" s="35"/>
      <c r="AK13" s="35"/>
      <c r="AL13" s="14"/>
    </row>
    <row r="14" customFormat="false" ht="7.5" hidden="false" customHeight="true" outlineLevel="0" collapsed="false">
      <c r="A14" s="2"/>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2"/>
    </row>
    <row r="15" customFormat="false" ht="18" hidden="false" customHeight="true" outlineLevel="0" collapsed="false">
      <c r="A15" s="2"/>
      <c r="B15" s="37" t="s">
        <v>13</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2"/>
    </row>
    <row r="16" customFormat="false" ht="18.75" hidden="false" customHeight="true" outlineLevel="0" collapsed="false">
      <c r="A16" s="2"/>
      <c r="B16" s="39" t="s">
        <v>14</v>
      </c>
      <c r="C16" s="40"/>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2"/>
    </row>
    <row r="17" customFormat="false" ht="18.75" hidden="false" customHeight="true" outlineLevel="0" collapsed="false">
      <c r="B17" s="41" t="s">
        <v>15</v>
      </c>
      <c r="C17" s="41"/>
      <c r="D17" s="41"/>
      <c r="E17" s="41"/>
      <c r="F17" s="41"/>
      <c r="G17" s="41"/>
      <c r="H17" s="41"/>
      <c r="I17" s="41"/>
      <c r="J17" s="41"/>
      <c r="K17" s="41"/>
      <c r="L17" s="41"/>
      <c r="M17" s="41"/>
      <c r="N17" s="41"/>
      <c r="O17" s="41"/>
      <c r="P17" s="41"/>
      <c r="Q17" s="41"/>
      <c r="R17" s="41"/>
      <c r="S17" s="41"/>
      <c r="T17" s="41"/>
      <c r="U17" s="41"/>
      <c r="V17" s="41"/>
      <c r="W17" s="41"/>
      <c r="X17" s="4"/>
      <c r="Y17" s="4"/>
      <c r="Z17" s="4"/>
      <c r="AA17" s="4"/>
      <c r="AB17" s="4"/>
      <c r="AC17" s="4"/>
      <c r="AD17" s="4"/>
      <c r="AE17" s="4"/>
      <c r="AF17" s="4"/>
      <c r="AG17" s="4"/>
      <c r="AH17" s="4"/>
      <c r="AI17" s="4"/>
      <c r="AJ17" s="4"/>
      <c r="AK17" s="4"/>
      <c r="AL17" s="2"/>
    </row>
    <row r="18" customFormat="false" ht="26.25" hidden="false" customHeight="true" outlineLevel="0" collapsed="false">
      <c r="A18" s="2"/>
      <c r="B18" s="42" t="s">
        <v>16</v>
      </c>
      <c r="C18" s="43" t="s">
        <v>17</v>
      </c>
      <c r="D18" s="43"/>
      <c r="E18" s="43"/>
      <c r="F18" s="43"/>
      <c r="G18" s="43"/>
      <c r="H18" s="43"/>
      <c r="I18" s="43"/>
      <c r="J18" s="43"/>
      <c r="K18" s="43"/>
      <c r="L18" s="43"/>
      <c r="M18" s="43"/>
      <c r="N18" s="43"/>
      <c r="O18" s="43"/>
      <c r="P18" s="43"/>
      <c r="Q18" s="44" t="n">
        <f aca="false">SUM('別紙様式6-2 事業所個票１:事業所個票10'!v51,'別紙様式6-2 事業所個票１:事業所個票10'!ac51)</f>
        <v>0</v>
      </c>
      <c r="R18" s="44"/>
      <c r="S18" s="44"/>
      <c r="T18" s="44"/>
      <c r="U18" s="44"/>
      <c r="V18" s="44"/>
      <c r="W18" s="45" t="s">
        <v>18</v>
      </c>
      <c r="X18" s="2"/>
      <c r="Y18" s="2"/>
      <c r="Z18" s="4"/>
      <c r="AA18" s="4"/>
      <c r="AB18" s="4"/>
      <c r="AC18" s="4"/>
      <c r="AD18" s="2"/>
      <c r="AE18" s="2"/>
      <c r="AF18" s="2"/>
      <c r="AG18" s="2"/>
      <c r="AH18" s="2"/>
      <c r="AI18" s="2"/>
      <c r="AJ18" s="2"/>
      <c r="AK18" s="2"/>
      <c r="AL18" s="2"/>
    </row>
    <row r="19" customFormat="false" ht="26.25" hidden="false" customHeight="true" outlineLevel="0" collapsed="false">
      <c r="A19" s="2"/>
      <c r="B19" s="46"/>
      <c r="C19" s="47" t="s">
        <v>19</v>
      </c>
      <c r="D19" s="48" t="s">
        <v>20</v>
      </c>
      <c r="E19" s="48"/>
      <c r="F19" s="48"/>
      <c r="G19" s="48"/>
      <c r="H19" s="48"/>
      <c r="I19" s="48"/>
      <c r="J19" s="48"/>
      <c r="K19" s="48"/>
      <c r="L19" s="48"/>
      <c r="M19" s="48"/>
      <c r="N19" s="48"/>
      <c r="O19" s="48"/>
      <c r="P19" s="48"/>
      <c r="Q19" s="44" t="n">
        <f aca="false">SUM('別紙様式6-2 事業所個票１:事業所個票10'!bi51)</f>
        <v>0</v>
      </c>
      <c r="R19" s="44"/>
      <c r="S19" s="44"/>
      <c r="T19" s="44"/>
      <c r="U19" s="44"/>
      <c r="V19" s="44"/>
      <c r="W19" s="45" t="s">
        <v>18</v>
      </c>
      <c r="X19" s="2"/>
      <c r="Y19" s="2"/>
      <c r="Z19" s="4"/>
      <c r="AA19" s="4"/>
      <c r="AB19" s="2"/>
      <c r="AC19" s="2"/>
      <c r="AD19" s="2"/>
      <c r="AE19" s="2"/>
      <c r="AF19" s="2"/>
      <c r="AG19" s="2"/>
      <c r="AH19" s="2"/>
      <c r="AI19" s="2"/>
      <c r="AJ19" s="2"/>
      <c r="AK19" s="2"/>
      <c r="AL19" s="2"/>
    </row>
    <row r="20" customFormat="false" ht="30" hidden="false" customHeight="true" outlineLevel="0" collapsed="false">
      <c r="A20" s="2"/>
      <c r="B20" s="49"/>
      <c r="C20" s="50"/>
      <c r="D20" s="51" t="s">
        <v>21</v>
      </c>
      <c r="E20" s="52" t="s">
        <v>22</v>
      </c>
      <c r="F20" s="52"/>
      <c r="G20" s="52"/>
      <c r="H20" s="52"/>
      <c r="I20" s="52"/>
      <c r="J20" s="52"/>
      <c r="K20" s="52"/>
      <c r="L20" s="52"/>
      <c r="M20" s="52"/>
      <c r="N20" s="52"/>
      <c r="O20" s="52"/>
      <c r="P20" s="52"/>
      <c r="Q20" s="53"/>
      <c r="R20" s="53"/>
      <c r="S20" s="53"/>
      <c r="T20" s="53"/>
      <c r="U20" s="53"/>
      <c r="V20" s="53"/>
      <c r="W20" s="54" t="s">
        <v>18</v>
      </c>
      <c r="X20" s="4" t="s">
        <v>23</v>
      </c>
      <c r="Y20" s="55" t="str">
        <f aca="false">IF(Q20&gt;Q19,"×","")</f>
        <v/>
      </c>
      <c r="Z20" s="2"/>
      <c r="AA20" s="2"/>
      <c r="AB20" s="2"/>
      <c r="AC20" s="2"/>
      <c r="AD20" s="2"/>
      <c r="AE20" s="2"/>
      <c r="AF20" s="2"/>
      <c r="AG20" s="2"/>
      <c r="AH20" s="2"/>
      <c r="AI20" s="2"/>
      <c r="AJ20" s="2"/>
      <c r="AK20" s="2"/>
      <c r="AL20" s="2"/>
      <c r="AM20" s="56" t="s">
        <v>24</v>
      </c>
      <c r="AN20" s="56"/>
      <c r="AO20" s="56"/>
      <c r="AP20" s="56"/>
      <c r="AQ20" s="56"/>
      <c r="AR20" s="56"/>
      <c r="AS20" s="56"/>
      <c r="AT20" s="56"/>
      <c r="AU20" s="56"/>
      <c r="AV20" s="56"/>
      <c r="AW20" s="56"/>
      <c r="AX20" s="56"/>
      <c r="AY20" s="56"/>
      <c r="AZ20" s="56"/>
      <c r="BA20" s="56"/>
      <c r="BB20" s="56"/>
      <c r="BC20" s="56"/>
    </row>
    <row r="21" customFormat="false" ht="28.5" hidden="false" customHeight="true" outlineLevel="0" collapsed="false">
      <c r="A21" s="2"/>
      <c r="B21" s="57" t="s">
        <v>25</v>
      </c>
      <c r="C21" s="58" t="s">
        <v>26</v>
      </c>
      <c r="D21" s="58"/>
      <c r="E21" s="58"/>
      <c r="F21" s="58"/>
      <c r="G21" s="58"/>
      <c r="H21" s="58"/>
      <c r="I21" s="58"/>
      <c r="J21" s="58"/>
      <c r="K21" s="58"/>
      <c r="L21" s="58"/>
      <c r="M21" s="58"/>
      <c r="N21" s="58"/>
      <c r="O21" s="58"/>
      <c r="P21" s="58"/>
      <c r="Q21" s="44" t="n">
        <f aca="false">Q18-Q20</f>
        <v>0</v>
      </c>
      <c r="R21" s="44"/>
      <c r="S21" s="44"/>
      <c r="T21" s="44"/>
      <c r="U21" s="44"/>
      <c r="V21" s="44"/>
      <c r="W21" s="59" t="s">
        <v>18</v>
      </c>
      <c r="X21" s="4" t="s">
        <v>23</v>
      </c>
      <c r="Y21" s="55" t="str">
        <f aca="false">IFERROR(IF(Q22&gt;=Q21,"○","×"),"")</f>
        <v>○</v>
      </c>
      <c r="Z21" s="2"/>
      <c r="AA21" s="2"/>
      <c r="AB21" s="2"/>
      <c r="AC21" s="2"/>
      <c r="AD21" s="2"/>
      <c r="AE21" s="2"/>
      <c r="AF21" s="2"/>
      <c r="AG21" s="2"/>
      <c r="AH21" s="2"/>
      <c r="AI21" s="2"/>
      <c r="AJ21" s="2"/>
      <c r="AK21" s="2"/>
      <c r="AL21" s="2"/>
      <c r="AM21" s="60" t="s">
        <v>27</v>
      </c>
      <c r="AN21" s="60"/>
      <c r="AO21" s="60"/>
      <c r="AP21" s="60"/>
      <c r="AQ21" s="60"/>
      <c r="AR21" s="60"/>
      <c r="AS21" s="60"/>
      <c r="AT21" s="60"/>
      <c r="AU21" s="60"/>
      <c r="AV21" s="60"/>
      <c r="AW21" s="60"/>
      <c r="AX21" s="60"/>
      <c r="AY21" s="60"/>
      <c r="AZ21" s="60"/>
      <c r="BA21" s="60"/>
      <c r="BB21" s="60"/>
      <c r="BC21" s="60"/>
    </row>
    <row r="22" customFormat="false" ht="30" hidden="false" customHeight="true" outlineLevel="0" collapsed="false">
      <c r="A22" s="2"/>
      <c r="B22" s="57" t="s">
        <v>28</v>
      </c>
      <c r="C22" s="58" t="s">
        <v>29</v>
      </c>
      <c r="D22" s="58"/>
      <c r="E22" s="58"/>
      <c r="F22" s="58"/>
      <c r="G22" s="58"/>
      <c r="H22" s="58"/>
      <c r="I22" s="58"/>
      <c r="J22" s="58"/>
      <c r="K22" s="58"/>
      <c r="L22" s="58"/>
      <c r="M22" s="58"/>
      <c r="N22" s="58"/>
      <c r="O22" s="58"/>
      <c r="P22" s="58"/>
      <c r="Q22" s="53"/>
      <c r="R22" s="53"/>
      <c r="S22" s="53"/>
      <c r="T22" s="53"/>
      <c r="U22" s="53"/>
      <c r="V22" s="53"/>
      <c r="W22" s="61" t="s">
        <v>18</v>
      </c>
      <c r="X22" s="4" t="s">
        <v>23</v>
      </c>
      <c r="Y22" s="55"/>
      <c r="Z22" s="4"/>
      <c r="AA22" s="4"/>
      <c r="AB22" s="2"/>
      <c r="AC22" s="2"/>
      <c r="AD22" s="2"/>
      <c r="AE22" s="2"/>
      <c r="AF22" s="2"/>
      <c r="AG22" s="2"/>
      <c r="AH22" s="2"/>
      <c r="AI22" s="2"/>
      <c r="AJ22" s="2"/>
      <c r="AK22" s="2"/>
      <c r="AL22" s="2"/>
    </row>
    <row r="23" customFormat="false" ht="12.75" hidden="false" customHeight="true" outlineLevel="0" collapsed="false">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2"/>
      <c r="AC23" s="2"/>
      <c r="AD23" s="2"/>
      <c r="AE23" s="2"/>
      <c r="AF23" s="2"/>
      <c r="AG23" s="2"/>
      <c r="AH23" s="2"/>
      <c r="AI23" s="2"/>
      <c r="AJ23" s="2"/>
      <c r="AK23" s="2"/>
      <c r="AL23" s="2"/>
    </row>
    <row r="24" customFormat="false" ht="17.25" hidden="false" customHeight="true" outlineLevel="0" collapsed="false">
      <c r="A24" s="2"/>
      <c r="B24" s="41" t="s">
        <v>30</v>
      </c>
      <c r="C24" s="41"/>
      <c r="D24" s="41"/>
      <c r="E24" s="41"/>
      <c r="F24" s="41"/>
      <c r="G24" s="41"/>
      <c r="H24" s="41"/>
      <c r="I24" s="41"/>
      <c r="J24" s="41"/>
      <c r="K24" s="41"/>
      <c r="L24" s="41"/>
      <c r="M24" s="41"/>
      <c r="N24" s="41"/>
      <c r="O24" s="41"/>
      <c r="P24" s="41"/>
      <c r="Q24" s="41"/>
      <c r="R24" s="41"/>
      <c r="S24" s="41"/>
      <c r="T24" s="41"/>
      <c r="U24" s="41"/>
      <c r="V24" s="41"/>
      <c r="W24" s="41"/>
      <c r="X24" s="4"/>
      <c r="Y24" s="4"/>
      <c r="Z24" s="4"/>
      <c r="AA24" s="4"/>
      <c r="AB24" s="2"/>
      <c r="AC24" s="2"/>
      <c r="AD24" s="2"/>
      <c r="AE24" s="2"/>
      <c r="AF24" s="2"/>
      <c r="AG24" s="2"/>
      <c r="AH24" s="2"/>
      <c r="AI24" s="2"/>
      <c r="AJ24" s="2"/>
      <c r="AK24" s="2"/>
      <c r="AL24" s="2"/>
    </row>
    <row r="25" customFormat="false" ht="27" hidden="false" customHeight="true" outlineLevel="0" collapsed="false">
      <c r="A25" s="2"/>
      <c r="B25" s="57" t="s">
        <v>31</v>
      </c>
      <c r="C25" s="48" t="s">
        <v>32</v>
      </c>
      <c r="D25" s="48"/>
      <c r="E25" s="48"/>
      <c r="F25" s="48"/>
      <c r="G25" s="48"/>
      <c r="H25" s="48"/>
      <c r="I25" s="48"/>
      <c r="J25" s="48"/>
      <c r="K25" s="48"/>
      <c r="L25" s="48"/>
      <c r="M25" s="48"/>
      <c r="N25" s="48"/>
      <c r="O25" s="48"/>
      <c r="P25" s="48"/>
      <c r="Q25" s="62" t="n">
        <f aca="false">Q19-Q20</f>
        <v>0</v>
      </c>
      <c r="R25" s="62"/>
      <c r="S25" s="62"/>
      <c r="T25" s="62"/>
      <c r="U25" s="62"/>
      <c r="V25" s="62"/>
      <c r="W25" s="45" t="s">
        <v>18</v>
      </c>
      <c r="X25" s="4" t="s">
        <v>23</v>
      </c>
      <c r="Y25" s="63" t="str">
        <f aca="false">IFERROR(IF(Q25&lt;=0,"",IF(Q26&gt;=Q25,"○","△")),"")</f>
        <v/>
      </c>
      <c r="Z25" s="4" t="s">
        <v>23</v>
      </c>
      <c r="AA25" s="55" t="str">
        <f aca="false">IFERROR(IF(Y25="△",IF(Q28&gt;=Q25,"○","×"),""),"")</f>
        <v/>
      </c>
      <c r="AB25" s="2"/>
      <c r="AC25" s="2"/>
      <c r="AD25" s="2"/>
      <c r="AE25" s="2"/>
      <c r="AF25" s="2"/>
      <c r="AG25" s="2"/>
      <c r="AH25" s="2"/>
      <c r="AI25" s="2"/>
      <c r="AJ25" s="2"/>
      <c r="AK25" s="2"/>
      <c r="AL25" s="2"/>
    </row>
    <row r="26" customFormat="false" ht="37.5" hidden="false" customHeight="true" outlineLevel="0" collapsed="false">
      <c r="A26" s="2"/>
      <c r="B26" s="57" t="s">
        <v>33</v>
      </c>
      <c r="C26" s="48" t="s">
        <v>34</v>
      </c>
      <c r="D26" s="48"/>
      <c r="E26" s="48"/>
      <c r="F26" s="48"/>
      <c r="G26" s="48"/>
      <c r="H26" s="48"/>
      <c r="I26" s="48"/>
      <c r="J26" s="48"/>
      <c r="K26" s="48"/>
      <c r="L26" s="48"/>
      <c r="M26" s="48"/>
      <c r="N26" s="48"/>
      <c r="O26" s="48"/>
      <c r="P26" s="48"/>
      <c r="Q26" s="53"/>
      <c r="R26" s="53"/>
      <c r="S26" s="53"/>
      <c r="T26" s="53"/>
      <c r="U26" s="53"/>
      <c r="V26" s="53"/>
      <c r="W26" s="45" t="s">
        <v>18</v>
      </c>
      <c r="X26" s="4" t="s">
        <v>23</v>
      </c>
      <c r="Y26" s="63"/>
      <c r="Z26" s="4"/>
      <c r="AA26" s="55"/>
      <c r="AB26" s="2"/>
      <c r="AC26" s="2"/>
      <c r="AD26" s="2"/>
      <c r="AE26" s="2"/>
      <c r="AF26" s="2"/>
      <c r="AG26" s="2"/>
      <c r="AH26" s="2"/>
      <c r="AI26" s="2"/>
      <c r="AJ26" s="2"/>
      <c r="AK26" s="2"/>
      <c r="AL26" s="2"/>
    </row>
    <row r="27" customFormat="false" ht="26.25" hidden="false" customHeight="true" outlineLevel="0" collapsed="false">
      <c r="A27" s="2"/>
      <c r="B27" s="57" t="s">
        <v>35</v>
      </c>
      <c r="C27" s="48" t="s">
        <v>36</v>
      </c>
      <c r="D27" s="48"/>
      <c r="E27" s="48"/>
      <c r="F27" s="48"/>
      <c r="G27" s="48"/>
      <c r="H27" s="48"/>
      <c r="I27" s="48"/>
      <c r="J27" s="48"/>
      <c r="K27" s="48"/>
      <c r="L27" s="48"/>
      <c r="M27" s="48"/>
      <c r="N27" s="48"/>
      <c r="O27" s="48"/>
      <c r="P27" s="48"/>
      <c r="Q27" s="53"/>
      <c r="R27" s="53"/>
      <c r="S27" s="53"/>
      <c r="T27" s="53"/>
      <c r="U27" s="53"/>
      <c r="V27" s="53"/>
      <c r="W27" s="45" t="s">
        <v>18</v>
      </c>
      <c r="X27" s="4"/>
      <c r="Y27" s="4"/>
      <c r="Z27" s="4"/>
      <c r="AA27" s="55"/>
      <c r="AB27" s="2"/>
      <c r="AC27" s="2"/>
      <c r="AD27" s="2"/>
      <c r="AE27" s="2"/>
      <c r="AF27" s="2"/>
      <c r="AG27" s="2"/>
      <c r="AH27" s="2"/>
      <c r="AI27" s="2"/>
      <c r="AJ27" s="2"/>
      <c r="AK27" s="2"/>
      <c r="AL27" s="2"/>
      <c r="AM27" s="64" t="s">
        <v>37</v>
      </c>
      <c r="AN27" s="64"/>
      <c r="AO27" s="64"/>
      <c r="AP27" s="64"/>
      <c r="AQ27" s="64"/>
      <c r="AR27" s="64"/>
      <c r="AS27" s="64"/>
      <c r="AT27" s="64"/>
      <c r="AU27" s="64"/>
      <c r="AV27" s="64"/>
      <c r="AW27" s="64"/>
      <c r="AX27" s="64"/>
      <c r="AY27" s="64"/>
      <c r="AZ27" s="64"/>
      <c r="BA27" s="64"/>
      <c r="BB27" s="64"/>
      <c r="BC27" s="64"/>
    </row>
    <row r="28" customFormat="false" ht="16.5" hidden="false" customHeight="true" outlineLevel="0" collapsed="false">
      <c r="A28" s="2"/>
      <c r="B28" s="57" t="s">
        <v>38</v>
      </c>
      <c r="C28" s="48" t="s">
        <v>39</v>
      </c>
      <c r="D28" s="48"/>
      <c r="E28" s="48"/>
      <c r="F28" s="48"/>
      <c r="G28" s="48"/>
      <c r="H28" s="48"/>
      <c r="I28" s="48"/>
      <c r="J28" s="48"/>
      <c r="K28" s="48"/>
      <c r="L28" s="48"/>
      <c r="M28" s="48"/>
      <c r="N28" s="48"/>
      <c r="O28" s="48"/>
      <c r="P28" s="48"/>
      <c r="Q28" s="65" t="n">
        <f aca="false">Q26+Q27</f>
        <v>0</v>
      </c>
      <c r="R28" s="65"/>
      <c r="S28" s="65"/>
      <c r="T28" s="65"/>
      <c r="U28" s="65"/>
      <c r="V28" s="65"/>
      <c r="W28" s="45" t="s">
        <v>18</v>
      </c>
      <c r="X28" s="2"/>
      <c r="Y28" s="2"/>
      <c r="Z28" s="2" t="s">
        <v>23</v>
      </c>
      <c r="AA28" s="55"/>
      <c r="AB28" s="2"/>
      <c r="AC28" s="2"/>
      <c r="AD28" s="2"/>
      <c r="AE28" s="2"/>
      <c r="AF28" s="2"/>
      <c r="AG28" s="2"/>
      <c r="AH28" s="2"/>
      <c r="AI28" s="2"/>
      <c r="AJ28" s="2"/>
      <c r="AK28" s="2"/>
      <c r="AL28" s="2"/>
      <c r="AM28" s="64"/>
      <c r="AN28" s="64"/>
      <c r="AO28" s="64"/>
      <c r="AP28" s="64"/>
      <c r="AQ28" s="64"/>
      <c r="AR28" s="64"/>
      <c r="AS28" s="64"/>
      <c r="AT28" s="64"/>
      <c r="AU28" s="64"/>
      <c r="AV28" s="64"/>
      <c r="AW28" s="64"/>
      <c r="AX28" s="64"/>
      <c r="AY28" s="64"/>
      <c r="AZ28" s="64"/>
      <c r="BA28" s="64"/>
      <c r="BB28" s="64"/>
      <c r="BC28" s="64"/>
    </row>
    <row r="29" customFormat="false" ht="3.75" hidden="false" customHeight="true" outlineLevel="0" collapsed="false">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U29" s="66"/>
      <c r="AV29" s="67"/>
      <c r="AW29" s="67"/>
      <c r="AX29" s="67"/>
      <c r="AY29" s="67"/>
      <c r="AZ29" s="67"/>
    </row>
    <row r="30" customFormat="false" ht="16.5" hidden="false" customHeight="true" outlineLevel="0" collapsed="false">
      <c r="A30" s="68"/>
      <c r="B30" s="69" t="s">
        <v>40</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customFormat="false" ht="37.5" hidden="false" customHeight="true" outlineLevel="0" collapsed="false">
      <c r="A31" s="2"/>
      <c r="B31" s="70" t="s">
        <v>41</v>
      </c>
      <c r="C31" s="71" t="s">
        <v>42</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2"/>
    </row>
    <row r="32" customFormat="false" ht="48" hidden="false" customHeight="true" outlineLevel="0" collapsed="false">
      <c r="A32" s="2"/>
      <c r="B32" s="70" t="s">
        <v>41</v>
      </c>
      <c r="C32" s="72" t="s">
        <v>43</v>
      </c>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2"/>
    </row>
    <row r="33" customFormat="false" ht="24.75" hidden="false" customHeight="true" outlineLevel="0" collapsed="false">
      <c r="A33" s="2"/>
      <c r="B33" s="70" t="s">
        <v>41</v>
      </c>
      <c r="C33" s="71" t="s">
        <v>44</v>
      </c>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2"/>
    </row>
    <row r="34" customFormat="false" ht="35.25" hidden="false" customHeight="true" outlineLevel="0" collapsed="false">
      <c r="A34" s="2"/>
      <c r="B34" s="70" t="s">
        <v>41</v>
      </c>
      <c r="C34" s="71" t="s">
        <v>45</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2"/>
    </row>
    <row r="35" customFormat="false" ht="6.75" hidden="false" customHeight="true" outlineLevel="0" collapsed="false">
      <c r="A35" s="2"/>
      <c r="B35" s="73"/>
      <c r="C35" s="69"/>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customFormat="false" ht="18" hidden="false" customHeight="true" outlineLevel="0" collapsed="false">
      <c r="A36" s="2"/>
      <c r="B36" s="39" t="s">
        <v>46</v>
      </c>
      <c r="C36" s="40"/>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2"/>
      <c r="AM36" s="74"/>
      <c r="BA36" s="75"/>
    </row>
    <row r="37" customFormat="false" ht="18.75" hidden="false" customHeight="true" outlineLevel="0" collapsed="false">
      <c r="A37" s="2"/>
      <c r="B37" s="76" t="n">
        <f aca="false">TRUE()</f>
        <v>1</v>
      </c>
      <c r="C37" s="76"/>
      <c r="D37" s="77" t="s">
        <v>47</v>
      </c>
      <c r="E37" s="77"/>
      <c r="F37" s="77"/>
      <c r="G37" s="77"/>
      <c r="H37" s="77"/>
      <c r="I37" s="77"/>
      <c r="J37" s="77"/>
      <c r="K37" s="77"/>
      <c r="L37" s="77"/>
      <c r="M37" s="77"/>
      <c r="N37" s="77"/>
      <c r="O37" s="77"/>
      <c r="P37" s="77"/>
      <c r="Q37" s="77"/>
      <c r="R37" s="77"/>
      <c r="S37" s="77"/>
      <c r="T37" s="77"/>
      <c r="U37" s="77"/>
      <c r="V37" s="77"/>
      <c r="W37" s="77"/>
      <c r="X37" s="77"/>
      <c r="Y37" s="77"/>
      <c r="Z37" s="77"/>
      <c r="AA37" s="4" t="s">
        <v>23</v>
      </c>
      <c r="AB37" s="55" t="str">
        <f aca="false">IFERROR(IF(AM36=1,"○","×"),"")</f>
        <v>×</v>
      </c>
      <c r="AC37" s="4"/>
      <c r="AD37" s="4"/>
      <c r="AE37" s="4"/>
      <c r="AF37" s="4"/>
      <c r="AG37" s="4"/>
      <c r="AH37" s="4"/>
      <c r="AI37" s="4"/>
      <c r="AJ37" s="4"/>
      <c r="AK37" s="4"/>
      <c r="AL37" s="2"/>
      <c r="AM37" s="60" t="s">
        <v>48</v>
      </c>
      <c r="AN37" s="60"/>
      <c r="AO37" s="60"/>
      <c r="AP37" s="60"/>
      <c r="AQ37" s="60"/>
      <c r="AR37" s="60"/>
      <c r="AS37" s="60"/>
      <c r="AT37" s="60"/>
      <c r="AU37" s="60"/>
      <c r="AV37" s="60"/>
      <c r="AW37" s="60"/>
      <c r="AX37" s="60"/>
      <c r="AY37" s="60"/>
      <c r="AZ37" s="60"/>
      <c r="BA37" s="60"/>
      <c r="BB37" s="60"/>
      <c r="BC37" s="60"/>
    </row>
    <row r="38" customFormat="false" ht="3.75" hidden="false" customHeight="true" outlineLevel="0" collapsed="false">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2"/>
      <c r="AM38" s="78"/>
      <c r="AN38" s="78"/>
      <c r="AO38" s="78"/>
      <c r="AP38" s="78"/>
      <c r="AQ38" s="78"/>
      <c r="AR38" s="78"/>
      <c r="AS38" s="78"/>
      <c r="AT38" s="78"/>
      <c r="AU38" s="78"/>
      <c r="AV38" s="78"/>
      <c r="AW38" s="78"/>
      <c r="AX38" s="78"/>
      <c r="AY38" s="78"/>
      <c r="AZ38" s="78"/>
      <c r="BA38" s="78"/>
      <c r="BB38" s="78"/>
      <c r="BC38" s="78"/>
    </row>
    <row r="39" customFormat="false" ht="11.25" hidden="false" customHeight="true" outlineLevel="0" collapsed="false">
      <c r="A39" s="2"/>
      <c r="B39" s="69" t="s">
        <v>40</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2"/>
      <c r="AM39" s="78"/>
      <c r="AN39" s="78"/>
      <c r="AO39" s="78"/>
      <c r="AP39" s="78"/>
      <c r="AQ39" s="78"/>
      <c r="AR39" s="78"/>
      <c r="AS39" s="78"/>
      <c r="AT39" s="78"/>
      <c r="AU39" s="78"/>
      <c r="AV39" s="78"/>
      <c r="AW39" s="78"/>
      <c r="AX39" s="78"/>
      <c r="AY39" s="78"/>
      <c r="AZ39" s="78"/>
      <c r="BA39" s="78"/>
      <c r="BB39" s="78"/>
      <c r="BC39" s="78"/>
    </row>
    <row r="40" customFormat="false" ht="45.75" hidden="false" customHeight="true" outlineLevel="0" collapsed="false">
      <c r="A40" s="2"/>
      <c r="B40" s="70" t="s">
        <v>41</v>
      </c>
      <c r="C40" s="79" t="s">
        <v>49</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2"/>
    </row>
    <row r="41" customFormat="false" ht="24.75" hidden="false" customHeight="true" outlineLevel="0" collapsed="false">
      <c r="A41" s="2"/>
      <c r="B41" s="70" t="s">
        <v>41</v>
      </c>
      <c r="C41" s="79" t="s">
        <v>50</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2"/>
    </row>
    <row r="42" customFormat="false" ht="22.5" hidden="false" customHeight="true" outlineLevel="0" collapsed="false">
      <c r="A42" s="2"/>
      <c r="B42" s="80" t="s">
        <v>51</v>
      </c>
      <c r="C42" s="68"/>
      <c r="D42" s="68"/>
      <c r="E42" s="68"/>
      <c r="F42" s="68"/>
      <c r="G42" s="68"/>
      <c r="H42" s="68"/>
      <c r="I42" s="68"/>
      <c r="J42" s="68"/>
      <c r="K42" s="68"/>
      <c r="L42" s="4"/>
      <c r="M42" s="4"/>
      <c r="N42" s="4"/>
      <c r="O42" s="4"/>
      <c r="P42" s="4"/>
      <c r="Q42" s="4"/>
      <c r="R42" s="4"/>
      <c r="S42" s="4"/>
      <c r="T42" s="4"/>
      <c r="U42" s="4"/>
      <c r="V42" s="4"/>
      <c r="W42" s="4"/>
      <c r="X42" s="4"/>
      <c r="Y42" s="4"/>
      <c r="Z42" s="4"/>
      <c r="AA42" s="4"/>
      <c r="AB42" s="4"/>
      <c r="AC42" s="4"/>
      <c r="AD42" s="4"/>
      <c r="AE42" s="4"/>
      <c r="AF42" s="4"/>
      <c r="AG42" s="4"/>
      <c r="AH42" s="4"/>
      <c r="AI42" s="4"/>
      <c r="AJ42" s="4"/>
      <c r="AK42" s="55" t="str">
        <f aca="false">IFERROR(IF(AND(AND(Q43&lt;&gt;"",T43&lt;&gt;"",AA43&lt;&gt;"",AD43&lt;&gt;""),OR(AM50=1,AM51=1,AM52=1,AM53=1,AND(AM54=1,AE44&lt;&gt;"")),OR(AR49=1,AR50=1,AND(AR51=1,Y46&lt;&gt;"")),AND(F48&lt;&gt;"",P54&lt;&gt;"",S54&lt;&gt;""),OR(AR52=1,AR53=1),OR(AR54=1,N55&lt;&gt;"")),"○","×"),"")</f>
        <v>×</v>
      </c>
      <c r="AL42" s="2"/>
      <c r="AM42" s="64" t="s">
        <v>52</v>
      </c>
      <c r="AN42" s="64"/>
      <c r="AO42" s="64"/>
      <c r="AP42" s="64"/>
      <c r="AQ42" s="64"/>
      <c r="AR42" s="64"/>
      <c r="AS42" s="64"/>
      <c r="AT42" s="64"/>
      <c r="AU42" s="64"/>
      <c r="AV42" s="64"/>
      <c r="AW42" s="64"/>
      <c r="AX42" s="64"/>
      <c r="AY42" s="64"/>
      <c r="AZ42" s="64"/>
      <c r="BA42" s="64"/>
      <c r="BB42" s="64"/>
      <c r="BC42" s="64"/>
    </row>
    <row r="43" customFormat="false" ht="21.75" hidden="false" customHeight="true" outlineLevel="0" collapsed="false">
      <c r="A43" s="2"/>
      <c r="B43" s="81" t="s">
        <v>53</v>
      </c>
      <c r="C43" s="81"/>
      <c r="D43" s="81"/>
      <c r="E43" s="81"/>
      <c r="F43" s="81"/>
      <c r="G43" s="81"/>
      <c r="H43" s="81"/>
      <c r="I43" s="81"/>
      <c r="J43" s="81"/>
      <c r="K43" s="81"/>
      <c r="L43" s="81"/>
      <c r="M43" s="81"/>
      <c r="N43" s="81"/>
      <c r="O43" s="82" t="s">
        <v>54</v>
      </c>
      <c r="P43" s="82"/>
      <c r="Q43" s="83" t="n">
        <v>6</v>
      </c>
      <c r="R43" s="83"/>
      <c r="S43" s="84" t="s">
        <v>55</v>
      </c>
      <c r="T43" s="85" t="n">
        <v>6</v>
      </c>
      <c r="U43" s="85"/>
      <c r="V43" s="86" t="s">
        <v>56</v>
      </c>
      <c r="W43" s="87" t="s">
        <v>57</v>
      </c>
      <c r="X43" s="87"/>
      <c r="Y43" s="88" t="s">
        <v>54</v>
      </c>
      <c r="Z43" s="88"/>
      <c r="AA43" s="85" t="n">
        <v>7</v>
      </c>
      <c r="AB43" s="85"/>
      <c r="AC43" s="89" t="s">
        <v>55</v>
      </c>
      <c r="AD43" s="85" t="n">
        <v>5</v>
      </c>
      <c r="AE43" s="85"/>
      <c r="AF43" s="86" t="s">
        <v>56</v>
      </c>
      <c r="AG43" s="90" t="s">
        <v>58</v>
      </c>
      <c r="AH43" s="86" t="n">
        <f aca="false">IF(Q43&gt;=1,(AA43*12+AD43)-(Q43*12+T43)+1,"")</f>
        <v>12</v>
      </c>
      <c r="AI43" s="87" t="s">
        <v>59</v>
      </c>
      <c r="AJ43" s="87"/>
      <c r="AK43" s="91" t="s">
        <v>60</v>
      </c>
      <c r="AL43" s="2"/>
      <c r="AM43" s="67"/>
      <c r="BB43" s="75"/>
    </row>
    <row r="44" s="17" customFormat="true" ht="25.5" hidden="false" customHeight="true" outlineLevel="0" collapsed="false">
      <c r="A44" s="14"/>
      <c r="B44" s="92" t="s">
        <v>61</v>
      </c>
      <c r="C44" s="92"/>
      <c r="D44" s="92"/>
      <c r="E44" s="92"/>
      <c r="F44" s="93" t="n">
        <f aca="false">TRUE()</f>
        <v>1</v>
      </c>
      <c r="G44" s="94" t="s">
        <v>62</v>
      </c>
      <c r="H44" s="94"/>
      <c r="I44" s="94"/>
      <c r="J44" s="95" t="n">
        <f aca="false">FALSE()</f>
        <v>0</v>
      </c>
      <c r="K44" s="94" t="s">
        <v>63</v>
      </c>
      <c r="L44" s="94"/>
      <c r="M44" s="94"/>
      <c r="N44" s="94"/>
      <c r="O44" s="94"/>
      <c r="P44" s="96" t="n">
        <f aca="false">FALSE()</f>
        <v>0</v>
      </c>
      <c r="Q44" s="97" t="s">
        <v>64</v>
      </c>
      <c r="R44" s="97"/>
      <c r="S44" s="97"/>
      <c r="T44" s="97"/>
      <c r="U44" s="97"/>
      <c r="V44" s="97"/>
      <c r="W44" s="96"/>
      <c r="X44" s="97" t="s">
        <v>65</v>
      </c>
      <c r="Y44" s="97"/>
      <c r="Z44" s="97"/>
      <c r="AA44" s="96" t="n">
        <f aca="false">TRUE()</f>
        <v>1</v>
      </c>
      <c r="AB44" s="98" t="s">
        <v>66</v>
      </c>
      <c r="AC44" s="98"/>
      <c r="AD44" s="99" t="s">
        <v>67</v>
      </c>
      <c r="AE44" s="100"/>
      <c r="AF44" s="100"/>
      <c r="AG44" s="100"/>
      <c r="AH44" s="100"/>
      <c r="AI44" s="100"/>
      <c r="AJ44" s="101" t="s">
        <v>68</v>
      </c>
      <c r="AK44" s="101"/>
      <c r="AL44" s="14"/>
      <c r="AM44" s="64" t="s">
        <v>69</v>
      </c>
      <c r="AN44" s="64"/>
      <c r="AO44" s="64"/>
      <c r="AP44" s="64"/>
      <c r="AQ44" s="64"/>
      <c r="AR44" s="64"/>
      <c r="AS44" s="64"/>
      <c r="AT44" s="64"/>
      <c r="AU44" s="64"/>
      <c r="AV44" s="64"/>
      <c r="AW44" s="64"/>
      <c r="AX44" s="64"/>
      <c r="AY44" s="64"/>
      <c r="AZ44" s="64"/>
      <c r="BA44" s="64"/>
      <c r="BB44" s="64"/>
      <c r="BC44" s="64"/>
    </row>
    <row r="45" s="17" customFormat="true" ht="18.75" hidden="false" customHeight="true" outlineLevel="0" collapsed="false">
      <c r="A45" s="14"/>
      <c r="B45" s="102" t="s">
        <v>70</v>
      </c>
      <c r="C45" s="102"/>
      <c r="D45" s="102"/>
      <c r="E45" s="102"/>
      <c r="F45" s="103" t="s">
        <v>71</v>
      </c>
      <c r="G45" s="104"/>
      <c r="H45" s="105"/>
      <c r="I45" s="105"/>
      <c r="J45" s="40"/>
      <c r="K45" s="105"/>
      <c r="L45" s="105"/>
      <c r="M45" s="105"/>
      <c r="N45" s="105"/>
      <c r="O45" s="105"/>
      <c r="P45" s="106"/>
      <c r="Q45" s="105"/>
      <c r="R45" s="105"/>
      <c r="S45" s="105"/>
      <c r="T45" s="105"/>
      <c r="U45" s="105"/>
      <c r="V45" s="105"/>
      <c r="W45" s="106"/>
      <c r="X45" s="105"/>
      <c r="Y45" s="105"/>
      <c r="Z45" s="40"/>
      <c r="AA45" s="40"/>
      <c r="AB45" s="105"/>
      <c r="AC45" s="105"/>
      <c r="AD45" s="105"/>
      <c r="AE45" s="105"/>
      <c r="AF45" s="105"/>
      <c r="AG45" s="105"/>
      <c r="AH45" s="105"/>
      <c r="AI45" s="105"/>
      <c r="AJ45" s="105"/>
      <c r="AK45" s="107"/>
      <c r="AL45" s="14"/>
    </row>
    <row r="46" s="17" customFormat="true" ht="15" hidden="false" customHeight="true" outlineLevel="0" collapsed="false">
      <c r="A46" s="14"/>
      <c r="B46" s="102"/>
      <c r="C46" s="102"/>
      <c r="D46" s="102"/>
      <c r="E46" s="102"/>
      <c r="F46" s="108" t="n">
        <f aca="false">TRUE()</f>
        <v>1</v>
      </c>
      <c r="G46" s="109" t="s">
        <v>72</v>
      </c>
      <c r="H46" s="40"/>
      <c r="I46" s="40"/>
      <c r="J46" s="40"/>
      <c r="K46" s="40"/>
      <c r="L46" s="40"/>
      <c r="M46" s="110" t="n">
        <f aca="false">TRUE()</f>
        <v>1</v>
      </c>
      <c r="N46" s="109" t="s">
        <v>73</v>
      </c>
      <c r="O46" s="40"/>
      <c r="P46" s="40"/>
      <c r="Q46" s="106"/>
      <c r="R46" s="106"/>
      <c r="S46" s="109"/>
      <c r="T46" s="110" t="n">
        <f aca="false">TRUE()</f>
        <v>1</v>
      </c>
      <c r="U46" s="109" t="s">
        <v>66</v>
      </c>
      <c r="V46" s="106"/>
      <c r="W46" s="40"/>
      <c r="X46" s="109" t="s">
        <v>67</v>
      </c>
      <c r="Y46" s="111"/>
      <c r="Z46" s="111"/>
      <c r="AA46" s="111"/>
      <c r="AB46" s="111"/>
      <c r="AC46" s="111"/>
      <c r="AD46" s="111"/>
      <c r="AE46" s="111"/>
      <c r="AF46" s="111"/>
      <c r="AG46" s="111"/>
      <c r="AH46" s="111"/>
      <c r="AI46" s="111"/>
      <c r="AJ46" s="111"/>
      <c r="AK46" s="112" t="s">
        <v>68</v>
      </c>
      <c r="AL46" s="14"/>
      <c r="AM46" s="64" t="s">
        <v>69</v>
      </c>
      <c r="AN46" s="64"/>
      <c r="AO46" s="64"/>
      <c r="AP46" s="64"/>
      <c r="AQ46" s="64"/>
      <c r="AR46" s="64"/>
      <c r="AS46" s="64"/>
      <c r="AT46" s="64"/>
      <c r="AU46" s="64"/>
      <c r="AV46" s="64"/>
      <c r="AW46" s="64"/>
      <c r="AX46" s="64"/>
      <c r="AY46" s="64"/>
      <c r="AZ46" s="64"/>
      <c r="BA46" s="64"/>
      <c r="BB46" s="64"/>
      <c r="BC46" s="64"/>
    </row>
    <row r="47" s="17" customFormat="true" ht="19.5" hidden="false" customHeight="true" outlineLevel="0" collapsed="false">
      <c r="A47" s="14"/>
      <c r="B47" s="102"/>
      <c r="C47" s="102"/>
      <c r="D47" s="102"/>
      <c r="E47" s="102"/>
      <c r="F47" s="113" t="s">
        <v>74</v>
      </c>
      <c r="G47" s="109"/>
      <c r="H47" s="40"/>
      <c r="I47" s="40"/>
      <c r="J47" s="40"/>
      <c r="K47" s="40"/>
      <c r="L47" s="40"/>
      <c r="M47" s="40"/>
      <c r="N47" s="40"/>
      <c r="O47" s="106"/>
      <c r="P47" s="106"/>
      <c r="Q47" s="109"/>
      <c r="R47" s="109"/>
      <c r="S47" s="109"/>
      <c r="T47" s="114"/>
      <c r="U47" s="114"/>
      <c r="V47" s="114"/>
      <c r="W47" s="114"/>
      <c r="X47" s="114"/>
      <c r="Z47" s="114"/>
      <c r="AA47" s="114"/>
      <c r="AB47" s="114"/>
      <c r="AC47" s="114"/>
      <c r="AD47" s="114"/>
      <c r="AE47" s="114"/>
      <c r="AF47" s="114"/>
      <c r="AG47" s="114"/>
      <c r="AH47" s="114"/>
      <c r="AI47" s="114"/>
      <c r="AJ47" s="114"/>
      <c r="AK47" s="112"/>
      <c r="AL47" s="14"/>
      <c r="AM47" s="64"/>
      <c r="AN47" s="64"/>
      <c r="AO47" s="64"/>
      <c r="AP47" s="64"/>
      <c r="AQ47" s="64"/>
      <c r="AR47" s="64"/>
      <c r="AS47" s="64"/>
      <c r="AT47" s="64"/>
      <c r="AU47" s="64"/>
      <c r="AV47" s="64"/>
      <c r="AW47" s="64"/>
      <c r="AX47" s="64"/>
      <c r="AY47" s="64"/>
      <c r="AZ47" s="64"/>
      <c r="BA47" s="64"/>
      <c r="BB47" s="64"/>
      <c r="BC47" s="64"/>
    </row>
    <row r="48" s="17" customFormat="true" ht="20.25" hidden="false" customHeight="true" outlineLevel="0" collapsed="false">
      <c r="A48" s="14"/>
      <c r="B48" s="102"/>
      <c r="C48" s="102"/>
      <c r="D48" s="102"/>
      <c r="E48" s="10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4"/>
    </row>
    <row r="49" s="17" customFormat="true" ht="18" hidden="false" customHeight="true" outlineLevel="0" collapsed="false">
      <c r="A49" s="14"/>
      <c r="B49" s="102"/>
      <c r="C49" s="102"/>
      <c r="D49" s="102"/>
      <c r="E49" s="10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4"/>
      <c r="AM49" s="116" t="s">
        <v>75</v>
      </c>
      <c r="AR49" s="74" t="n">
        <f aca="false">FALSE()</f>
        <v>0</v>
      </c>
      <c r="AS49" s="117" t="s">
        <v>72</v>
      </c>
      <c r="AT49" s="117"/>
    </row>
    <row r="50" s="17" customFormat="true" ht="18" hidden="false" customHeight="true" outlineLevel="0" collapsed="false">
      <c r="A50" s="14"/>
      <c r="B50" s="102"/>
      <c r="C50" s="102"/>
      <c r="D50" s="102"/>
      <c r="E50" s="10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4"/>
      <c r="AM50" s="74" t="n">
        <f aca="false">FALSE()</f>
        <v>0</v>
      </c>
      <c r="AN50" s="117" t="s">
        <v>62</v>
      </c>
      <c r="AO50" s="117"/>
      <c r="AP50" s="117"/>
      <c r="AR50" s="74" t="n">
        <f aca="false">FALSE()</f>
        <v>0</v>
      </c>
      <c r="AS50" s="117" t="s">
        <v>73</v>
      </c>
      <c r="AT50" s="117"/>
    </row>
    <row r="51" s="17" customFormat="true" ht="18" hidden="false" customHeight="true" outlineLevel="0" collapsed="false">
      <c r="A51" s="14"/>
      <c r="B51" s="102"/>
      <c r="C51" s="102"/>
      <c r="D51" s="102"/>
      <c r="E51" s="10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4"/>
      <c r="AM51" s="74" t="n">
        <f aca="false">FALSE()</f>
        <v>0</v>
      </c>
      <c r="AN51" s="117" t="s">
        <v>63</v>
      </c>
      <c r="AO51" s="117"/>
      <c r="AP51" s="117"/>
      <c r="AR51" s="74" t="n">
        <f aca="false">FALSE()</f>
        <v>0</v>
      </c>
      <c r="AS51" s="117" t="s">
        <v>66</v>
      </c>
      <c r="AT51" s="117"/>
    </row>
    <row r="52" s="17" customFormat="true" ht="18" hidden="false" customHeight="true" outlineLevel="0" collapsed="false">
      <c r="A52" s="14"/>
      <c r="B52" s="102"/>
      <c r="C52" s="102"/>
      <c r="D52" s="102"/>
      <c r="E52" s="10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4"/>
      <c r="AM52" s="74" t="n">
        <f aca="false">FALSE()</f>
        <v>0</v>
      </c>
      <c r="AN52" s="117" t="s">
        <v>64</v>
      </c>
      <c r="AO52" s="117"/>
      <c r="AP52" s="117"/>
      <c r="AR52" s="74" t="n">
        <f aca="false">FALSE()</f>
        <v>0</v>
      </c>
      <c r="AS52" s="117" t="s">
        <v>76</v>
      </c>
      <c r="AT52" s="117"/>
    </row>
    <row r="53" s="17" customFormat="true" ht="18.75" hidden="false" customHeight="true" outlineLevel="0" collapsed="false">
      <c r="A53" s="14"/>
      <c r="B53" s="102"/>
      <c r="C53" s="102"/>
      <c r="D53" s="102"/>
      <c r="E53" s="102"/>
      <c r="F53" s="118" t="s">
        <v>77</v>
      </c>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119"/>
      <c r="AL53" s="14"/>
      <c r="AM53" s="74" t="n">
        <f aca="false">FALSE()</f>
        <v>0</v>
      </c>
      <c r="AN53" s="117" t="s">
        <v>65</v>
      </c>
      <c r="AO53" s="117"/>
      <c r="AP53" s="117"/>
      <c r="AQ53" s="1"/>
      <c r="AR53" s="74" t="n">
        <f aca="false">FALSE()</f>
        <v>0</v>
      </c>
      <c r="AS53" s="117" t="s">
        <v>78</v>
      </c>
      <c r="AT53" s="117"/>
      <c r="AV53" s="1"/>
      <c r="AW53" s="1"/>
      <c r="AX53" s="1"/>
      <c r="AY53" s="1"/>
      <c r="AZ53" s="1"/>
      <c r="BG53" s="1"/>
    </row>
    <row r="54" customFormat="false" ht="18.75" hidden="false" customHeight="true" outlineLevel="0" collapsed="false">
      <c r="A54" s="2"/>
      <c r="B54" s="102"/>
      <c r="C54" s="102"/>
      <c r="D54" s="102"/>
      <c r="E54" s="102"/>
      <c r="F54" s="120" t="s">
        <v>79</v>
      </c>
      <c r="G54" s="121"/>
      <c r="H54" s="121"/>
      <c r="I54" s="121"/>
      <c r="J54" s="121"/>
      <c r="K54" s="121"/>
      <c r="L54" s="121"/>
      <c r="M54" s="122" t="s">
        <v>80</v>
      </c>
      <c r="N54" s="122"/>
      <c r="O54" s="122"/>
      <c r="P54" s="123"/>
      <c r="Q54" s="123"/>
      <c r="R54" s="114" t="s">
        <v>55</v>
      </c>
      <c r="S54" s="123"/>
      <c r="T54" s="123"/>
      <c r="U54" s="114" t="s">
        <v>56</v>
      </c>
      <c r="V54" s="114" t="s">
        <v>67</v>
      </c>
      <c r="W54" s="124"/>
      <c r="X54" s="125" t="s">
        <v>81</v>
      </c>
      <c r="Y54" s="114"/>
      <c r="Z54" s="114"/>
      <c r="AA54" s="124"/>
      <c r="AB54" s="125" t="s">
        <v>78</v>
      </c>
      <c r="AC54" s="114"/>
      <c r="AD54" s="114" t="s">
        <v>68</v>
      </c>
      <c r="AE54" s="126"/>
      <c r="AF54" s="126"/>
      <c r="AG54" s="126"/>
      <c r="AH54" s="126"/>
      <c r="AI54" s="126"/>
      <c r="AJ54" s="126"/>
      <c r="AK54" s="127"/>
      <c r="AL54" s="14"/>
      <c r="AM54" s="74" t="n">
        <f aca="false">FALSE()</f>
        <v>0</v>
      </c>
      <c r="AN54" s="117" t="s">
        <v>66</v>
      </c>
      <c r="AO54" s="117"/>
      <c r="AP54" s="117"/>
      <c r="AR54" s="74" t="n">
        <f aca="false">FALSE()</f>
        <v>0</v>
      </c>
      <c r="AS54" s="117" t="s">
        <v>82</v>
      </c>
      <c r="AT54" s="117"/>
    </row>
    <row r="55" customFormat="false" ht="24.75" hidden="false" customHeight="true" outlineLevel="0" collapsed="false">
      <c r="A55" s="2"/>
      <c r="B55" s="128" t="s">
        <v>83</v>
      </c>
      <c r="C55" s="128"/>
      <c r="D55" s="128"/>
      <c r="E55" s="128"/>
      <c r="F55" s="129"/>
      <c r="G55" s="130" t="s">
        <v>84</v>
      </c>
      <c r="H55" s="130"/>
      <c r="I55" s="130"/>
      <c r="J55" s="130" t="s">
        <v>85</v>
      </c>
      <c r="K55" s="130"/>
      <c r="L55" s="130"/>
      <c r="M55" s="130"/>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26"/>
      <c r="AM55" s="17"/>
    </row>
    <row r="56" customFormat="false" ht="18.75" hidden="false" customHeight="true" outlineLevel="0" collapsed="false">
      <c r="A56" s="2"/>
      <c r="B56" s="128"/>
      <c r="C56" s="128"/>
      <c r="D56" s="128"/>
      <c r="E56" s="128"/>
      <c r="F56" s="129"/>
      <c r="G56" s="130"/>
      <c r="H56" s="130"/>
      <c r="I56" s="130"/>
      <c r="J56" s="130"/>
      <c r="K56" s="130"/>
      <c r="L56" s="130"/>
      <c r="M56" s="130"/>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26"/>
      <c r="BB56" s="75"/>
    </row>
    <row r="57" customFormat="false" ht="7.5" hidden="false" customHeight="true" outlineLevel="0" collapsed="false">
      <c r="A57" s="2"/>
      <c r="B57" s="132"/>
      <c r="C57" s="132"/>
      <c r="D57" s="132"/>
      <c r="E57" s="132"/>
      <c r="F57" s="125"/>
      <c r="G57" s="126"/>
      <c r="H57" s="126"/>
      <c r="I57" s="126"/>
      <c r="J57" s="126"/>
      <c r="K57" s="126"/>
      <c r="L57" s="126"/>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4"/>
      <c r="AM57" s="17"/>
      <c r="BA57" s="75"/>
    </row>
    <row r="58" customFormat="false" ht="21" hidden="false" customHeight="true" outlineLevel="0" collapsed="false">
      <c r="A58" s="2"/>
      <c r="B58" s="133" t="s">
        <v>86</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2"/>
    </row>
    <row r="59" customFormat="false" ht="33" hidden="false" customHeight="true" outlineLevel="0" collapsed="false">
      <c r="A59" s="2"/>
      <c r="B59" s="134" t="s">
        <v>87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2"/>
      <c r="AS59" s="75"/>
    </row>
    <row r="60" customFormat="false" ht="18.75" hidden="false" customHeight="true" outlineLevel="0" collapsed="false">
      <c r="A60" s="2"/>
      <c r="B60" s="135" t="s">
        <v>16</v>
      </c>
      <c r="C60" s="136" t="s">
        <v>88</v>
      </c>
      <c r="D60" s="136"/>
      <c r="E60" s="136"/>
      <c r="F60" s="136"/>
      <c r="G60" s="136"/>
      <c r="H60" s="136"/>
      <c r="I60" s="136"/>
      <c r="J60" s="136"/>
      <c r="K60" s="136"/>
      <c r="L60" s="136"/>
      <c r="M60" s="136"/>
      <c r="N60" s="136"/>
      <c r="O60" s="136"/>
      <c r="P60" s="136"/>
      <c r="Q60" s="136"/>
      <c r="R60" s="136"/>
      <c r="S60" s="136"/>
      <c r="T60" s="137" t="n">
        <f aca="false">SUM('別紙様式6-2 事業所個票１:事業所個票10'!$bn$51)</f>
        <v>0</v>
      </c>
      <c r="U60" s="137"/>
      <c r="V60" s="137"/>
      <c r="W60" s="137"/>
      <c r="X60" s="137"/>
      <c r="Y60" s="137"/>
      <c r="Z60" s="59" t="s">
        <v>18</v>
      </c>
      <c r="AA60" s="40" t="s">
        <v>23</v>
      </c>
      <c r="AB60" s="138" t="str">
        <f aca="false">IFERROR(IF(T61&gt;=T60,"○","×"),"")</f>
        <v>○</v>
      </c>
      <c r="AC60" s="139"/>
      <c r="AD60" s="140"/>
      <c r="AE60" s="140"/>
      <c r="AF60" s="140"/>
      <c r="AG60" s="140"/>
      <c r="AH60" s="140"/>
      <c r="AI60" s="140"/>
      <c r="AJ60" s="140"/>
      <c r="AK60" s="140"/>
      <c r="AL60" s="2"/>
      <c r="AM60" s="64" t="s">
        <v>89</v>
      </c>
      <c r="AN60" s="64"/>
      <c r="AO60" s="64"/>
      <c r="AP60" s="64"/>
      <c r="AQ60" s="64"/>
      <c r="AR60" s="64"/>
      <c r="AS60" s="64"/>
      <c r="AT60" s="64"/>
      <c r="AU60" s="64"/>
      <c r="AV60" s="64"/>
      <c r="AW60" s="64"/>
      <c r="AX60" s="64"/>
      <c r="AY60" s="64"/>
      <c r="AZ60" s="64"/>
      <c r="BA60" s="64"/>
      <c r="BB60" s="64"/>
      <c r="BC60" s="64"/>
    </row>
    <row r="61" customFormat="false" ht="27" hidden="false" customHeight="true" outlineLevel="0" collapsed="false">
      <c r="A61" s="2"/>
      <c r="B61" s="135" t="s">
        <v>25</v>
      </c>
      <c r="C61" s="141" t="s">
        <v>90</v>
      </c>
      <c r="D61" s="141"/>
      <c r="E61" s="141"/>
      <c r="F61" s="141"/>
      <c r="G61" s="141"/>
      <c r="H61" s="141"/>
      <c r="I61" s="141"/>
      <c r="J61" s="141"/>
      <c r="K61" s="141"/>
      <c r="L61" s="141"/>
      <c r="M61" s="141"/>
      <c r="N61" s="141"/>
      <c r="O61" s="141"/>
      <c r="P61" s="141"/>
      <c r="Q61" s="141"/>
      <c r="R61" s="141"/>
      <c r="S61" s="141"/>
      <c r="T61" s="142"/>
      <c r="U61" s="142"/>
      <c r="V61" s="142"/>
      <c r="W61" s="142"/>
      <c r="X61" s="142"/>
      <c r="Y61" s="142"/>
      <c r="Z61" s="45" t="s">
        <v>18</v>
      </c>
      <c r="AA61" s="40" t="s">
        <v>23</v>
      </c>
      <c r="AB61" s="138"/>
      <c r="AC61" s="139"/>
      <c r="AD61" s="140"/>
      <c r="AE61" s="140"/>
      <c r="AF61" s="140"/>
      <c r="AG61" s="140"/>
      <c r="AH61" s="140"/>
      <c r="AI61" s="140"/>
      <c r="AJ61" s="140"/>
      <c r="AK61" s="140"/>
      <c r="AL61" s="2"/>
      <c r="AM61" s="64"/>
      <c r="AN61" s="64"/>
      <c r="AO61" s="64"/>
      <c r="AP61" s="64"/>
      <c r="AQ61" s="64"/>
      <c r="AR61" s="64"/>
      <c r="AS61" s="64"/>
      <c r="AT61" s="64"/>
      <c r="AU61" s="64"/>
      <c r="AV61" s="64"/>
      <c r="AW61" s="64"/>
      <c r="AX61" s="64"/>
      <c r="AY61" s="64"/>
      <c r="AZ61" s="64"/>
      <c r="BA61" s="64"/>
      <c r="BB61" s="64"/>
      <c r="BC61" s="64"/>
    </row>
    <row r="62" customFormat="false" ht="3.75" hidden="false" customHeight="true" outlineLevel="0" collapsed="false">
      <c r="A62" s="2"/>
      <c r="B62" s="69"/>
      <c r="C62" s="143"/>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44"/>
      <c r="AN62" s="144"/>
      <c r="AO62" s="144"/>
      <c r="AP62" s="144"/>
      <c r="BB62" s="75"/>
    </row>
    <row r="63" customFormat="false" ht="13.5" hidden="false" customHeight="false" outlineLevel="0" collapsed="false">
      <c r="A63" s="2"/>
      <c r="B63" s="69" t="s">
        <v>40</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145"/>
      <c r="AM63" s="144"/>
      <c r="AN63" s="144"/>
      <c r="AO63" s="144"/>
      <c r="AP63" s="144"/>
      <c r="BB63" s="75"/>
    </row>
    <row r="64" customFormat="false" ht="33.75" hidden="false" customHeight="true" outlineLevel="0" collapsed="false">
      <c r="A64" s="2"/>
      <c r="B64" s="70" t="s">
        <v>41</v>
      </c>
      <c r="C64" s="79" t="s">
        <v>91</v>
      </c>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145"/>
      <c r="AM64" s="144"/>
      <c r="AN64" s="144"/>
      <c r="AO64" s="144"/>
      <c r="AP64" s="144"/>
      <c r="BB64" s="75"/>
    </row>
    <row r="65" customFormat="false" ht="7.5" hidden="false" customHeight="true" outlineLevel="0" collapsed="false">
      <c r="A65" s="2"/>
      <c r="B65" s="70"/>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5"/>
      <c r="AM65" s="144"/>
      <c r="AN65" s="144"/>
      <c r="AO65" s="144"/>
      <c r="AP65" s="144"/>
      <c r="BB65" s="75"/>
    </row>
    <row r="66" customFormat="false" ht="30.75" hidden="false" customHeight="true" outlineLevel="0" collapsed="false">
      <c r="A66" s="2"/>
      <c r="B66" s="147" t="s">
        <v>92</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2"/>
    </row>
    <row r="67" customFormat="false" ht="23.25" hidden="false" customHeight="true" outlineLevel="0" collapsed="false">
      <c r="A67" s="2"/>
      <c r="B67" s="148" t="s">
        <v>93</v>
      </c>
      <c r="C67" s="148"/>
      <c r="D67" s="148"/>
      <c r="E67" s="148"/>
      <c r="F67" s="148"/>
      <c r="G67" s="148"/>
      <c r="H67" s="148"/>
      <c r="I67" s="148"/>
      <c r="J67" s="148"/>
      <c r="K67" s="148"/>
      <c r="L67" s="148"/>
      <c r="M67" s="148"/>
      <c r="N67" s="148"/>
      <c r="O67" s="148"/>
      <c r="P67" s="148"/>
      <c r="Q67" s="148"/>
      <c r="R67" s="148"/>
      <c r="S67" s="148"/>
      <c r="T67" s="149" t="n">
        <f aca="false">SUM('別紙様式6-2 事業所個票１:事業所個票10'!bv51)</f>
        <v>0</v>
      </c>
      <c r="U67" s="149"/>
      <c r="V67" s="149"/>
      <c r="W67" s="149"/>
      <c r="X67" s="149"/>
      <c r="Y67" s="150" t="s">
        <v>18</v>
      </c>
      <c r="Z67" s="151" t="s">
        <v>23</v>
      </c>
      <c r="AA67" s="152"/>
      <c r="AB67" s="2"/>
      <c r="AC67" s="2"/>
      <c r="AD67" s="2"/>
      <c r="AE67" s="2"/>
      <c r="AF67" s="2"/>
      <c r="AG67" s="2" t="s">
        <v>23</v>
      </c>
      <c r="AH67" s="63" t="str">
        <f aca="false">IF(T68&lt;T67,"×","")</f>
        <v/>
      </c>
      <c r="AI67" s="2"/>
      <c r="AJ67" s="2"/>
      <c r="AK67" s="2"/>
      <c r="AL67" s="2"/>
      <c r="AM67" s="64" t="s">
        <v>94</v>
      </c>
      <c r="AN67" s="64"/>
      <c r="AO67" s="64"/>
      <c r="AP67" s="64"/>
      <c r="AQ67" s="64"/>
      <c r="AR67" s="64"/>
      <c r="AS67" s="64"/>
      <c r="AT67" s="64"/>
      <c r="AU67" s="64"/>
      <c r="AV67" s="64"/>
      <c r="AW67" s="64"/>
      <c r="AX67" s="64"/>
      <c r="AY67" s="64"/>
      <c r="AZ67" s="64"/>
      <c r="BA67" s="64"/>
      <c r="BB67" s="64"/>
      <c r="BC67" s="64"/>
    </row>
    <row r="68" customFormat="false" ht="23.25" hidden="false" customHeight="true" outlineLevel="0" collapsed="false">
      <c r="A68" s="2"/>
      <c r="B68" s="153" t="s">
        <v>95</v>
      </c>
      <c r="C68" s="153"/>
      <c r="D68" s="153"/>
      <c r="E68" s="153"/>
      <c r="F68" s="153"/>
      <c r="G68" s="153"/>
      <c r="H68" s="153"/>
      <c r="I68" s="153"/>
      <c r="J68" s="153"/>
      <c r="K68" s="153"/>
      <c r="L68" s="153"/>
      <c r="M68" s="153"/>
      <c r="N68" s="153"/>
      <c r="O68" s="153"/>
      <c r="P68" s="153"/>
      <c r="Q68" s="153"/>
      <c r="R68" s="153"/>
      <c r="S68" s="153"/>
      <c r="T68" s="154"/>
      <c r="U68" s="154"/>
      <c r="V68" s="154"/>
      <c r="W68" s="154"/>
      <c r="X68" s="154"/>
      <c r="Y68" s="155" t="s">
        <v>18</v>
      </c>
      <c r="Z68" s="2"/>
      <c r="AA68" s="156" t="s">
        <v>67</v>
      </c>
      <c r="AB68" s="157" t="n">
        <f aca="false">IFERROR(T69/T67*100,0)</f>
        <v>0</v>
      </c>
      <c r="AC68" s="157"/>
      <c r="AD68" s="157"/>
      <c r="AE68" s="158" t="s">
        <v>96</v>
      </c>
      <c r="AF68" s="158" t="s">
        <v>68</v>
      </c>
      <c r="AG68" s="2" t="s">
        <v>23</v>
      </c>
      <c r="AH68" s="55" t="str">
        <f aca="false">IF(T67=0,"",(IF(AB68&gt;=200/3,"○","×")))</f>
        <v/>
      </c>
      <c r="AI68" s="125"/>
      <c r="AJ68" s="125"/>
      <c r="AK68" s="125"/>
      <c r="AL68" s="2"/>
      <c r="AM68" s="64" t="s">
        <v>97</v>
      </c>
      <c r="AN68" s="64"/>
      <c r="AO68" s="64"/>
      <c r="AP68" s="64"/>
      <c r="AQ68" s="64"/>
      <c r="AR68" s="64"/>
      <c r="AS68" s="64"/>
      <c r="AT68" s="64"/>
      <c r="AU68" s="64"/>
      <c r="AV68" s="64"/>
      <c r="AW68" s="64"/>
      <c r="AX68" s="64"/>
      <c r="AY68" s="64"/>
      <c r="AZ68" s="64"/>
      <c r="BA68" s="64"/>
      <c r="BB68" s="64"/>
      <c r="BC68" s="64"/>
    </row>
    <row r="69" customFormat="false" ht="19.5" hidden="false" customHeight="true" outlineLevel="0" collapsed="false">
      <c r="A69" s="2"/>
      <c r="B69" s="159"/>
      <c r="C69" s="160" t="s">
        <v>98</v>
      </c>
      <c r="D69" s="160"/>
      <c r="E69" s="160"/>
      <c r="F69" s="160"/>
      <c r="G69" s="160"/>
      <c r="H69" s="160"/>
      <c r="I69" s="160"/>
      <c r="J69" s="160"/>
      <c r="K69" s="160"/>
      <c r="L69" s="160"/>
      <c r="M69" s="160"/>
      <c r="N69" s="160"/>
      <c r="O69" s="160"/>
      <c r="P69" s="160"/>
      <c r="Q69" s="160"/>
      <c r="R69" s="160"/>
      <c r="S69" s="160"/>
      <c r="T69" s="161"/>
      <c r="U69" s="161"/>
      <c r="V69" s="161"/>
      <c r="W69" s="161"/>
      <c r="X69" s="161"/>
      <c r="Y69" s="162" t="s">
        <v>18</v>
      </c>
      <c r="Z69" s="163" t="s">
        <v>23</v>
      </c>
      <c r="AA69" s="164"/>
      <c r="AB69" s="165"/>
      <c r="AC69" s="166"/>
      <c r="AD69" s="167"/>
      <c r="AE69" s="167"/>
      <c r="AF69" s="158"/>
      <c r="AG69" s="2"/>
      <c r="AH69" s="2"/>
      <c r="AI69" s="125"/>
      <c r="AJ69" s="2"/>
      <c r="AK69" s="125"/>
      <c r="AL69" s="125"/>
    </row>
    <row r="70" customFormat="false" ht="16.5" hidden="false" customHeight="true" outlineLevel="0" collapsed="false">
      <c r="A70" s="2"/>
      <c r="B70" s="168"/>
      <c r="C70" s="160"/>
      <c r="D70" s="160"/>
      <c r="E70" s="160"/>
      <c r="F70" s="160"/>
      <c r="G70" s="160"/>
      <c r="H70" s="160"/>
      <c r="I70" s="160"/>
      <c r="J70" s="160"/>
      <c r="K70" s="160"/>
      <c r="L70" s="160"/>
      <c r="M70" s="160"/>
      <c r="N70" s="160"/>
      <c r="O70" s="160"/>
      <c r="P70" s="160"/>
      <c r="Q70" s="160"/>
      <c r="R70" s="160"/>
      <c r="S70" s="160"/>
      <c r="T70" s="169" t="s">
        <v>67</v>
      </c>
      <c r="U70" s="170" t="n">
        <f aca="false">T69/10</f>
        <v>0</v>
      </c>
      <c r="V70" s="170"/>
      <c r="W70" s="170"/>
      <c r="X70" s="171" t="s">
        <v>18</v>
      </c>
      <c r="Y70" s="172" t="s">
        <v>68</v>
      </c>
      <c r="Z70" s="2"/>
      <c r="AA70" s="2"/>
      <c r="AB70" s="2"/>
      <c r="AC70" s="2"/>
      <c r="AD70" s="2"/>
      <c r="AE70" s="2"/>
      <c r="AF70" s="2"/>
      <c r="AG70" s="2"/>
      <c r="AH70" s="173"/>
      <c r="AI70" s="125"/>
      <c r="AJ70" s="125"/>
      <c r="AK70" s="125"/>
      <c r="AL70" s="125"/>
    </row>
    <row r="71" customFormat="false" ht="9.75" hidden="false" customHeight="tru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125"/>
      <c r="AK71" s="125"/>
      <c r="AL71" s="125"/>
    </row>
    <row r="72" customFormat="false" ht="20.25" hidden="false" customHeight="true" outlineLevel="0" collapsed="false">
      <c r="A72" s="2"/>
      <c r="B72" s="174" t="s">
        <v>99</v>
      </c>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2"/>
    </row>
    <row r="73" s="175" customFormat="true" ht="14.25" hidden="false" customHeight="true" outlineLevel="0" collapsed="false">
      <c r="A73" s="69"/>
      <c r="B73" s="69"/>
      <c r="C73" s="143" t="s">
        <v>100</v>
      </c>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row>
    <row r="74" s="175" customFormat="true" ht="15" hidden="false" customHeight="true" outlineLevel="0" collapsed="false">
      <c r="A74" s="69"/>
      <c r="B74" s="69"/>
      <c r="C74" s="10" t="s">
        <v>101</v>
      </c>
      <c r="D74" s="177" t="s">
        <v>102</v>
      </c>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45"/>
      <c r="AM74" s="74" t="n">
        <f aca="false">FALSE()</f>
        <v>0</v>
      </c>
      <c r="AN74" s="117" t="s">
        <v>103</v>
      </c>
      <c r="AO74" s="117"/>
      <c r="AP74" s="117"/>
      <c r="AQ74" s="176"/>
      <c r="AR74" s="178" t="e">
        <f aca="false">IF(SUM('別紙様式6-2 事業所個票１:事業所個票10'!ci3)&gt;=1,"該当","")</f>
        <v>#NAME?</v>
      </c>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row>
    <row r="75" s="175" customFormat="true" ht="21" hidden="false" customHeight="true" outlineLevel="0" collapsed="false">
      <c r="A75" s="69"/>
      <c r="B75" s="69"/>
      <c r="C75" s="179"/>
      <c r="D75" s="179"/>
      <c r="E75" s="77" t="s">
        <v>104</v>
      </c>
      <c r="F75" s="77"/>
      <c r="G75" s="77"/>
      <c r="H75" s="77"/>
      <c r="I75" s="77"/>
      <c r="J75" s="77"/>
      <c r="K75" s="77"/>
      <c r="L75" s="77"/>
      <c r="M75" s="77"/>
      <c r="N75" s="77"/>
      <c r="O75" s="77"/>
      <c r="P75" s="77"/>
      <c r="Q75" s="77"/>
      <c r="R75" s="77"/>
      <c r="S75" s="77"/>
      <c r="T75" s="77"/>
      <c r="U75" s="77"/>
      <c r="V75" s="77"/>
      <c r="W75" s="77"/>
      <c r="X75" s="77"/>
      <c r="Y75" s="4" t="s">
        <v>23</v>
      </c>
      <c r="Z75" s="55" t="e">
        <f aca="false">IF(AR74&lt;&gt;"該当","",IF(AM74=1,"○","×"))</f>
        <v>#NAME?</v>
      </c>
      <c r="AA75" s="180"/>
      <c r="AB75" s="180"/>
      <c r="AC75" s="180"/>
      <c r="AD75" s="180"/>
      <c r="AE75" s="180"/>
      <c r="AF75" s="180"/>
      <c r="AG75" s="180"/>
      <c r="AH75" s="180"/>
      <c r="AI75" s="180"/>
      <c r="AJ75" s="180"/>
      <c r="AK75" s="180"/>
      <c r="AL75" s="180"/>
      <c r="AM75" s="64" t="s">
        <v>48</v>
      </c>
      <c r="AN75" s="64"/>
      <c r="AO75" s="64"/>
      <c r="AP75" s="64"/>
      <c r="AQ75" s="64"/>
      <c r="AR75" s="64"/>
      <c r="AS75" s="64"/>
      <c r="AT75" s="64"/>
      <c r="AU75" s="64"/>
      <c r="AV75" s="64"/>
      <c r="AW75" s="64"/>
      <c r="AX75" s="64"/>
      <c r="AY75" s="64"/>
      <c r="AZ75" s="64"/>
      <c r="BA75" s="64"/>
      <c r="BB75" s="64"/>
      <c r="BC75" s="64"/>
      <c r="BD75" s="176"/>
      <c r="BE75" s="176"/>
      <c r="BF75" s="176"/>
      <c r="BG75" s="176"/>
      <c r="BH75" s="176"/>
      <c r="BI75" s="176"/>
      <c r="BJ75" s="176"/>
      <c r="BK75" s="176"/>
      <c r="BL75" s="176"/>
      <c r="BM75" s="176"/>
      <c r="BN75" s="176"/>
      <c r="BO75" s="176"/>
      <c r="BP75" s="176"/>
      <c r="BQ75" s="176"/>
    </row>
    <row r="76" s="175" customFormat="true" ht="5.25" hidden="false" customHeight="true" outlineLevel="0" collapsed="false">
      <c r="A76" s="69"/>
      <c r="B76" s="69"/>
      <c r="C76" s="69"/>
      <c r="D76" s="69"/>
      <c r="E76" s="69"/>
      <c r="F76" s="69"/>
      <c r="G76" s="69"/>
      <c r="H76" s="69"/>
      <c r="I76" s="69"/>
      <c r="J76" s="181"/>
      <c r="K76" s="181"/>
      <c r="L76" s="181"/>
      <c r="M76" s="181"/>
      <c r="N76" s="181"/>
      <c r="O76" s="181"/>
      <c r="P76" s="181"/>
      <c r="Q76" s="181"/>
      <c r="R76" s="181"/>
      <c r="S76" s="181"/>
      <c r="T76" s="181"/>
      <c r="U76" s="181"/>
      <c r="V76" s="181"/>
      <c r="W76" s="181"/>
      <c r="X76" s="181"/>
      <c r="Y76" s="180"/>
      <c r="Z76" s="180"/>
      <c r="AA76" s="180"/>
      <c r="AB76" s="180"/>
      <c r="AC76" s="180"/>
      <c r="AD76" s="180"/>
      <c r="AE76" s="180"/>
      <c r="AF76" s="180"/>
      <c r="AG76" s="180"/>
      <c r="AH76" s="180"/>
      <c r="AI76" s="180"/>
      <c r="AJ76" s="180"/>
      <c r="AK76" s="180"/>
      <c r="AL76" s="180"/>
      <c r="AN76" s="182"/>
      <c r="AO76" s="182"/>
      <c r="AP76" s="182"/>
      <c r="AQ76" s="182"/>
      <c r="AR76" s="182"/>
      <c r="AS76" s="182"/>
      <c r="AT76" s="182"/>
      <c r="AU76" s="182"/>
      <c r="AV76" s="182"/>
      <c r="AW76" s="182"/>
      <c r="AX76" s="182"/>
      <c r="AY76" s="182"/>
      <c r="AZ76" s="182"/>
      <c r="BA76" s="182"/>
      <c r="BB76" s="182"/>
      <c r="BC76" s="182"/>
      <c r="BD76" s="182"/>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row>
    <row r="77" s="175" customFormat="true" ht="14.25" hidden="false" customHeight="false" outlineLevel="0" collapsed="false">
      <c r="A77" s="69"/>
      <c r="B77" s="69"/>
      <c r="C77" s="143" t="s">
        <v>105</v>
      </c>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N77" s="182"/>
      <c r="AO77" s="182"/>
      <c r="AP77" s="182"/>
      <c r="AQ77" s="182"/>
      <c r="AR77" s="182"/>
      <c r="AS77" s="182"/>
      <c r="AT77" s="182"/>
      <c r="AU77" s="182"/>
      <c r="AV77" s="182"/>
      <c r="AW77" s="182"/>
      <c r="AX77" s="182"/>
      <c r="AY77" s="182"/>
      <c r="AZ77" s="182"/>
      <c r="BA77" s="182"/>
      <c r="BB77" s="182"/>
      <c r="BC77" s="182"/>
      <c r="BD77" s="182"/>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row>
    <row r="78" s="175" customFormat="true" ht="24.75" hidden="false" customHeight="true" outlineLevel="0" collapsed="false">
      <c r="A78" s="69"/>
      <c r="B78" s="69"/>
      <c r="C78" s="183" t="s">
        <v>101</v>
      </c>
      <c r="D78" s="79" t="s">
        <v>106</v>
      </c>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145"/>
      <c r="AN78" s="182"/>
      <c r="AO78" s="182"/>
      <c r="AP78" s="182"/>
      <c r="AQ78" s="182"/>
      <c r="AR78" s="182"/>
      <c r="AS78" s="182"/>
      <c r="AT78" s="182"/>
      <c r="AU78" s="182"/>
      <c r="AV78" s="182"/>
      <c r="AW78" s="182"/>
      <c r="AX78" s="182"/>
      <c r="AY78" s="182"/>
      <c r="AZ78" s="182"/>
      <c r="BA78" s="182"/>
      <c r="BB78" s="182"/>
      <c r="BC78" s="182"/>
      <c r="BD78" s="182"/>
      <c r="BE78" s="176"/>
      <c r="BF78" s="176"/>
      <c r="BG78" s="176"/>
      <c r="BH78" s="176"/>
      <c r="BI78" s="176"/>
      <c r="BJ78" s="176"/>
      <c r="BK78" s="176"/>
      <c r="BL78" s="176"/>
      <c r="BM78" s="176"/>
      <c r="BN78" s="176"/>
      <c r="BO78" s="176"/>
      <c r="BP78" s="176"/>
      <c r="BQ78" s="176"/>
      <c r="BR78" s="176"/>
      <c r="BS78" s="176"/>
      <c r="BT78" s="176"/>
      <c r="BU78" s="176"/>
      <c r="BV78" s="176"/>
      <c r="BW78" s="176"/>
      <c r="BX78" s="176"/>
      <c r="BY78" s="176"/>
      <c r="BZ78" s="176"/>
      <c r="CA78" s="176"/>
      <c r="CB78" s="176"/>
      <c r="CC78" s="176"/>
    </row>
    <row r="79" customFormat="false" ht="18" hidden="false" customHeight="true" outlineLevel="0" collapsed="false">
      <c r="A79" s="2"/>
      <c r="B79" s="184"/>
      <c r="C79" s="185" t="s">
        <v>107</v>
      </c>
      <c r="D79" s="185"/>
      <c r="E79" s="185"/>
      <c r="F79" s="185"/>
      <c r="G79" s="185"/>
      <c r="H79" s="185"/>
      <c r="I79" s="185"/>
      <c r="J79" s="185"/>
      <c r="K79" s="185"/>
      <c r="L79" s="185"/>
      <c r="M79" s="185"/>
      <c r="N79" s="185"/>
      <c r="O79" s="185"/>
      <c r="P79" s="185"/>
      <c r="Q79" s="185"/>
      <c r="R79" s="185"/>
      <c r="S79" s="185"/>
      <c r="T79" s="185"/>
      <c r="U79" s="149" t="n">
        <f aca="false">SUM('別紙様式6-2 事業所個票１:事業所個票10'!ba51)</f>
        <v>0</v>
      </c>
      <c r="V79" s="149"/>
      <c r="W79" s="149"/>
      <c r="X79" s="149"/>
      <c r="Y79" s="149"/>
      <c r="Z79" s="186" t="s">
        <v>18</v>
      </c>
      <c r="AA79" s="40" t="s">
        <v>23</v>
      </c>
      <c r="AB79" s="187" t="s">
        <v>108</v>
      </c>
      <c r="AC79" s="152"/>
      <c r="AD79" s="2"/>
      <c r="AE79" s="2"/>
      <c r="AF79" s="2"/>
      <c r="AG79" s="2"/>
      <c r="AH79" s="2"/>
      <c r="AI79" s="2"/>
      <c r="AJ79" s="2"/>
      <c r="AK79" s="2"/>
      <c r="AL79" s="2"/>
      <c r="AN79" s="182"/>
      <c r="AO79" s="182"/>
      <c r="AP79" s="182"/>
      <c r="AQ79" s="182"/>
      <c r="AR79" s="182"/>
      <c r="AS79" s="182"/>
      <c r="AT79" s="182"/>
      <c r="AU79" s="182"/>
      <c r="AV79" s="182"/>
      <c r="AW79" s="182"/>
      <c r="AX79" s="182"/>
      <c r="AY79" s="182"/>
      <c r="AZ79" s="182"/>
      <c r="BA79" s="182"/>
      <c r="BB79" s="182"/>
      <c r="BC79" s="182"/>
      <c r="BD79" s="182"/>
    </row>
    <row r="80" customFormat="false" ht="19.5" hidden="false" customHeight="true" outlineLevel="0" collapsed="false">
      <c r="A80" s="2"/>
      <c r="B80" s="184"/>
      <c r="C80" s="188" t="s">
        <v>109</v>
      </c>
      <c r="D80" s="188"/>
      <c r="E80" s="188"/>
      <c r="F80" s="188"/>
      <c r="G80" s="188"/>
      <c r="H80" s="188"/>
      <c r="I80" s="188"/>
      <c r="J80" s="188"/>
      <c r="K80" s="188"/>
      <c r="L80" s="188"/>
      <c r="M80" s="188"/>
      <c r="N80" s="188"/>
      <c r="O80" s="188"/>
      <c r="P80" s="188"/>
      <c r="Q80" s="188"/>
      <c r="R80" s="188"/>
      <c r="S80" s="188"/>
      <c r="T80" s="188"/>
      <c r="U80" s="149" t="n">
        <f aca="false">U81+U86</f>
        <v>0</v>
      </c>
      <c r="V80" s="149"/>
      <c r="W80" s="149"/>
      <c r="X80" s="149"/>
      <c r="Y80" s="149"/>
      <c r="Z80" s="150" t="s">
        <v>18</v>
      </c>
      <c r="AA80" s="40" t="s">
        <v>23</v>
      </c>
      <c r="AB80" s="187"/>
      <c r="AC80" s="40"/>
      <c r="AD80" s="40"/>
      <c r="AE80" s="40"/>
      <c r="AF80" s="40"/>
      <c r="AG80" s="40"/>
      <c r="AH80" s="125"/>
      <c r="AI80" s="125"/>
      <c r="AJ80" s="125"/>
      <c r="AK80" s="125"/>
      <c r="AL80" s="125"/>
      <c r="AM80" s="189"/>
    </row>
    <row r="81" customFormat="false" ht="9.75" hidden="false" customHeight="true" outlineLevel="0" collapsed="false">
      <c r="A81" s="2"/>
      <c r="B81" s="184"/>
      <c r="C81" s="190" t="s">
        <v>110</v>
      </c>
      <c r="D81" s="190"/>
      <c r="E81" s="191" t="s">
        <v>111</v>
      </c>
      <c r="F81" s="191"/>
      <c r="G81" s="191"/>
      <c r="H81" s="191"/>
      <c r="I81" s="191"/>
      <c r="J81" s="191"/>
      <c r="K81" s="191"/>
      <c r="L81" s="191"/>
      <c r="M81" s="191"/>
      <c r="N81" s="191"/>
      <c r="O81" s="191"/>
      <c r="P81" s="191"/>
      <c r="Q81" s="191"/>
      <c r="R81" s="191"/>
      <c r="S81" s="191"/>
      <c r="T81" s="191"/>
      <c r="U81" s="192"/>
      <c r="V81" s="192"/>
      <c r="W81" s="192"/>
      <c r="X81" s="192"/>
      <c r="Y81" s="192"/>
      <c r="Z81" s="193" t="s">
        <v>18</v>
      </c>
      <c r="AA81" s="194" t="s">
        <v>23</v>
      </c>
      <c r="AB81" s="2"/>
      <c r="AC81" s="158"/>
      <c r="AD81" s="195"/>
      <c r="AE81" s="195"/>
      <c r="AF81" s="158"/>
      <c r="AG81" s="2"/>
      <c r="AH81" s="125"/>
      <c r="AI81" s="2"/>
      <c r="AJ81" s="125"/>
      <c r="AK81" s="2"/>
      <c r="AL81" s="125"/>
      <c r="AM81" s="189"/>
    </row>
    <row r="82" customFormat="false" ht="9.75" hidden="false" customHeight="true" outlineLevel="0" collapsed="false">
      <c r="A82" s="2"/>
      <c r="B82" s="184"/>
      <c r="C82" s="190"/>
      <c r="D82" s="190"/>
      <c r="E82" s="191"/>
      <c r="F82" s="191"/>
      <c r="G82" s="191"/>
      <c r="H82" s="191"/>
      <c r="I82" s="191"/>
      <c r="J82" s="191"/>
      <c r="K82" s="191"/>
      <c r="L82" s="191"/>
      <c r="M82" s="191"/>
      <c r="N82" s="191"/>
      <c r="O82" s="191"/>
      <c r="P82" s="191"/>
      <c r="Q82" s="191"/>
      <c r="R82" s="191"/>
      <c r="S82" s="191"/>
      <c r="T82" s="191"/>
      <c r="U82" s="192"/>
      <c r="V82" s="192"/>
      <c r="W82" s="192"/>
      <c r="X82" s="192"/>
      <c r="Y82" s="192"/>
      <c r="Z82" s="193"/>
      <c r="AA82" s="194"/>
      <c r="AB82" s="196" t="s">
        <v>67</v>
      </c>
      <c r="AC82" s="157" t="n">
        <f aca="false">IFERROR(U83/U81*100,0)</f>
        <v>0</v>
      </c>
      <c r="AD82" s="157"/>
      <c r="AE82" s="157"/>
      <c r="AF82" s="197" t="s">
        <v>96</v>
      </c>
      <c r="AG82" s="197" t="s">
        <v>68</v>
      </c>
      <c r="AH82" s="198" t="s">
        <v>23</v>
      </c>
      <c r="AI82" s="187" t="s">
        <v>108</v>
      </c>
      <c r="AJ82" s="125"/>
      <c r="AK82" s="2"/>
      <c r="AL82" s="125"/>
      <c r="AM82" s="199" t="s">
        <v>112</v>
      </c>
      <c r="AN82" s="199"/>
      <c r="AO82" s="199"/>
      <c r="AP82" s="199"/>
      <c r="AQ82" s="199"/>
      <c r="AR82" s="199"/>
      <c r="AS82" s="199"/>
      <c r="AT82" s="199"/>
      <c r="AU82" s="199"/>
      <c r="AV82" s="199"/>
      <c r="AW82" s="199"/>
      <c r="AX82" s="199"/>
      <c r="AY82" s="199"/>
      <c r="AZ82" s="199"/>
      <c r="BA82" s="199"/>
      <c r="BB82" s="199"/>
      <c r="BC82" s="199"/>
    </row>
    <row r="83" customFormat="false" ht="9.75" hidden="false" customHeight="true" outlineLevel="0" collapsed="false">
      <c r="A83" s="2"/>
      <c r="B83" s="184"/>
      <c r="C83" s="190"/>
      <c r="D83" s="190"/>
      <c r="E83" s="109"/>
      <c r="F83" s="200" t="s">
        <v>113</v>
      </c>
      <c r="G83" s="200"/>
      <c r="H83" s="200"/>
      <c r="I83" s="200"/>
      <c r="J83" s="200"/>
      <c r="K83" s="200"/>
      <c r="L83" s="200"/>
      <c r="M83" s="200"/>
      <c r="N83" s="200"/>
      <c r="O83" s="200"/>
      <c r="P83" s="200"/>
      <c r="Q83" s="200"/>
      <c r="R83" s="200"/>
      <c r="S83" s="200"/>
      <c r="T83" s="200"/>
      <c r="U83" s="201"/>
      <c r="V83" s="201"/>
      <c r="W83" s="201"/>
      <c r="X83" s="201"/>
      <c r="Y83" s="201"/>
      <c r="Z83" s="202" t="s">
        <v>18</v>
      </c>
      <c r="AA83" s="194" t="s">
        <v>23</v>
      </c>
      <c r="AB83" s="196"/>
      <c r="AC83" s="157"/>
      <c r="AD83" s="157"/>
      <c r="AE83" s="157"/>
      <c r="AF83" s="197"/>
      <c r="AG83" s="197"/>
      <c r="AH83" s="198"/>
      <c r="AI83" s="187"/>
      <c r="AJ83" s="125"/>
      <c r="AK83" s="2"/>
      <c r="AL83" s="125"/>
      <c r="AM83" s="199"/>
      <c r="AN83" s="199"/>
      <c r="AO83" s="199"/>
      <c r="AP83" s="199"/>
      <c r="AQ83" s="199"/>
      <c r="AR83" s="199"/>
      <c r="AS83" s="199"/>
      <c r="AT83" s="199"/>
      <c r="AU83" s="199"/>
      <c r="AV83" s="199"/>
      <c r="AW83" s="199"/>
      <c r="AX83" s="199"/>
      <c r="AY83" s="199"/>
      <c r="AZ83" s="199"/>
      <c r="BA83" s="199"/>
      <c r="BB83" s="199"/>
      <c r="BC83" s="199"/>
    </row>
    <row r="84" customFormat="false" ht="9.75" hidden="false" customHeight="true" outlineLevel="0" collapsed="false">
      <c r="A84" s="2"/>
      <c r="B84" s="184"/>
      <c r="C84" s="190"/>
      <c r="D84" s="190"/>
      <c r="E84" s="203"/>
      <c r="F84" s="200"/>
      <c r="G84" s="200"/>
      <c r="H84" s="200"/>
      <c r="I84" s="200"/>
      <c r="J84" s="200"/>
      <c r="K84" s="200"/>
      <c r="L84" s="200"/>
      <c r="M84" s="200"/>
      <c r="N84" s="200"/>
      <c r="O84" s="200"/>
      <c r="P84" s="200"/>
      <c r="Q84" s="200"/>
      <c r="R84" s="200"/>
      <c r="S84" s="200"/>
      <c r="T84" s="200"/>
      <c r="U84" s="201"/>
      <c r="V84" s="201"/>
      <c r="W84" s="201"/>
      <c r="X84" s="201"/>
      <c r="Y84" s="201"/>
      <c r="Z84" s="202"/>
      <c r="AA84" s="194"/>
      <c r="AB84" s="2"/>
      <c r="AC84" s="2"/>
      <c r="AD84" s="2"/>
      <c r="AE84" s="2"/>
      <c r="AF84" s="2"/>
      <c r="AG84" s="2"/>
      <c r="AH84" s="2"/>
      <c r="AI84" s="2"/>
      <c r="AJ84" s="125"/>
      <c r="AK84" s="125"/>
      <c r="AL84" s="125"/>
    </row>
    <row r="85" customFormat="false" ht="15" hidden="false" customHeight="true" outlineLevel="0" collapsed="false">
      <c r="A85" s="2"/>
      <c r="B85" s="184"/>
      <c r="C85" s="190"/>
      <c r="D85" s="190"/>
      <c r="E85" s="204"/>
      <c r="F85" s="200"/>
      <c r="G85" s="200"/>
      <c r="H85" s="200"/>
      <c r="I85" s="200"/>
      <c r="J85" s="200"/>
      <c r="K85" s="200"/>
      <c r="L85" s="200"/>
      <c r="M85" s="200"/>
      <c r="N85" s="200"/>
      <c r="O85" s="200"/>
      <c r="P85" s="200"/>
      <c r="Q85" s="200"/>
      <c r="R85" s="200"/>
      <c r="S85" s="200"/>
      <c r="T85" s="200"/>
      <c r="U85" s="205" t="s">
        <v>67</v>
      </c>
      <c r="V85" s="206" t="n">
        <f aca="false">U83/2</f>
        <v>0</v>
      </c>
      <c r="W85" s="206"/>
      <c r="X85" s="206"/>
      <c r="Y85" s="207" t="s">
        <v>18</v>
      </c>
      <c r="Z85" s="172" t="s">
        <v>68</v>
      </c>
      <c r="AA85" s="208"/>
      <c r="AB85" s="165"/>
      <c r="AC85" s="165"/>
      <c r="AD85" s="166"/>
      <c r="AE85" s="209"/>
      <c r="AF85" s="209"/>
      <c r="AG85" s="158"/>
      <c r="AH85" s="2"/>
      <c r="AI85" s="173"/>
      <c r="AJ85" s="125"/>
      <c r="AK85" s="125"/>
      <c r="AL85" s="125"/>
      <c r="AM85" s="189"/>
    </row>
    <row r="86" customFormat="false" ht="9.75" hidden="false" customHeight="true" outlineLevel="0" collapsed="false">
      <c r="A86" s="2"/>
      <c r="B86" s="184"/>
      <c r="C86" s="210" t="s">
        <v>114</v>
      </c>
      <c r="D86" s="210"/>
      <c r="E86" s="211" t="s">
        <v>115</v>
      </c>
      <c r="F86" s="211"/>
      <c r="G86" s="211"/>
      <c r="H86" s="211"/>
      <c r="I86" s="211"/>
      <c r="J86" s="211"/>
      <c r="K86" s="211"/>
      <c r="L86" s="211"/>
      <c r="M86" s="211"/>
      <c r="N86" s="211"/>
      <c r="O86" s="211"/>
      <c r="P86" s="211"/>
      <c r="Q86" s="211"/>
      <c r="R86" s="211"/>
      <c r="S86" s="211"/>
      <c r="T86" s="211"/>
      <c r="U86" s="192"/>
      <c r="V86" s="192"/>
      <c r="W86" s="192"/>
      <c r="X86" s="192"/>
      <c r="Y86" s="192"/>
      <c r="Z86" s="212" t="s">
        <v>18</v>
      </c>
      <c r="AA86" s="194" t="s">
        <v>23</v>
      </c>
      <c r="AB86" s="165"/>
      <c r="AC86" s="2"/>
      <c r="AD86" s="158"/>
      <c r="AE86" s="195"/>
      <c r="AF86" s="195"/>
      <c r="AG86" s="158"/>
      <c r="AH86" s="2"/>
      <c r="AI86" s="2"/>
      <c r="AJ86" s="125"/>
      <c r="AK86" s="125"/>
      <c r="AL86" s="125"/>
      <c r="AM86" s="189"/>
    </row>
    <row r="87" customFormat="false" ht="9.75" hidden="false" customHeight="true" outlineLevel="0" collapsed="false">
      <c r="A87" s="2"/>
      <c r="B87" s="184"/>
      <c r="C87" s="210"/>
      <c r="D87" s="210"/>
      <c r="E87" s="211"/>
      <c r="F87" s="211"/>
      <c r="G87" s="211"/>
      <c r="H87" s="211"/>
      <c r="I87" s="211"/>
      <c r="J87" s="211"/>
      <c r="K87" s="211"/>
      <c r="L87" s="211"/>
      <c r="M87" s="211"/>
      <c r="N87" s="211"/>
      <c r="O87" s="211"/>
      <c r="P87" s="211"/>
      <c r="Q87" s="211"/>
      <c r="R87" s="211"/>
      <c r="S87" s="211"/>
      <c r="T87" s="211"/>
      <c r="U87" s="192"/>
      <c r="V87" s="192"/>
      <c r="W87" s="192"/>
      <c r="X87" s="192"/>
      <c r="Y87" s="192"/>
      <c r="Z87" s="212"/>
      <c r="AA87" s="194"/>
      <c r="AB87" s="196" t="s">
        <v>67</v>
      </c>
      <c r="AC87" s="157" t="n">
        <f aca="false">IFERROR(U88/U86*100,0)</f>
        <v>0</v>
      </c>
      <c r="AD87" s="157"/>
      <c r="AE87" s="157"/>
      <c r="AF87" s="197" t="s">
        <v>96</v>
      </c>
      <c r="AG87" s="197" t="s">
        <v>68</v>
      </c>
      <c r="AH87" s="198" t="s">
        <v>23</v>
      </c>
      <c r="AI87" s="187" t="s">
        <v>108</v>
      </c>
      <c r="AJ87" s="125"/>
      <c r="AK87" s="125"/>
      <c r="AL87" s="125"/>
      <c r="AM87" s="199" t="s">
        <v>116</v>
      </c>
      <c r="AN87" s="199"/>
      <c r="AO87" s="199"/>
      <c r="AP87" s="199"/>
      <c r="AQ87" s="199"/>
      <c r="AR87" s="199"/>
      <c r="AS87" s="199"/>
      <c r="AT87" s="199"/>
      <c r="AU87" s="199"/>
      <c r="AV87" s="199"/>
      <c r="AW87" s="199"/>
      <c r="AX87" s="199"/>
      <c r="AY87" s="199"/>
      <c r="AZ87" s="199"/>
      <c r="BA87" s="199"/>
      <c r="BB87" s="199"/>
      <c r="BC87" s="199"/>
    </row>
    <row r="88" customFormat="false" ht="9.75" hidden="false" customHeight="true" outlineLevel="0" collapsed="false">
      <c r="A88" s="2"/>
      <c r="B88" s="184"/>
      <c r="C88" s="210"/>
      <c r="D88" s="210"/>
      <c r="E88" s="213"/>
      <c r="F88" s="200" t="s">
        <v>113</v>
      </c>
      <c r="G88" s="200"/>
      <c r="H88" s="200"/>
      <c r="I88" s="200"/>
      <c r="J88" s="200"/>
      <c r="K88" s="200"/>
      <c r="L88" s="200"/>
      <c r="M88" s="200"/>
      <c r="N88" s="200"/>
      <c r="O88" s="200"/>
      <c r="P88" s="200"/>
      <c r="Q88" s="200"/>
      <c r="R88" s="200"/>
      <c r="S88" s="200"/>
      <c r="T88" s="200"/>
      <c r="U88" s="201"/>
      <c r="V88" s="201"/>
      <c r="W88" s="201"/>
      <c r="X88" s="201"/>
      <c r="Y88" s="201"/>
      <c r="Z88" s="214" t="s">
        <v>18</v>
      </c>
      <c r="AA88" s="194" t="s">
        <v>23</v>
      </c>
      <c r="AB88" s="196"/>
      <c r="AC88" s="157"/>
      <c r="AD88" s="157"/>
      <c r="AE88" s="157"/>
      <c r="AF88" s="197"/>
      <c r="AG88" s="197"/>
      <c r="AH88" s="198"/>
      <c r="AI88" s="187"/>
      <c r="AJ88" s="125"/>
      <c r="AK88" s="125"/>
      <c r="AL88" s="125"/>
      <c r="AM88" s="199"/>
      <c r="AN88" s="199"/>
      <c r="AO88" s="199"/>
      <c r="AP88" s="199"/>
      <c r="AQ88" s="199"/>
      <c r="AR88" s="199"/>
      <c r="AS88" s="199"/>
      <c r="AT88" s="199"/>
      <c r="AU88" s="199"/>
      <c r="AV88" s="199"/>
      <c r="AW88" s="199"/>
      <c r="AX88" s="199"/>
      <c r="AY88" s="199"/>
      <c r="AZ88" s="199"/>
      <c r="BA88" s="199"/>
      <c r="BB88" s="199"/>
      <c r="BC88" s="199"/>
    </row>
    <row r="89" customFormat="false" ht="9.75" hidden="false" customHeight="true" outlineLevel="0" collapsed="false">
      <c r="A89" s="2"/>
      <c r="B89" s="184"/>
      <c r="C89" s="210"/>
      <c r="D89" s="210"/>
      <c r="E89" s="215"/>
      <c r="F89" s="200"/>
      <c r="G89" s="200"/>
      <c r="H89" s="200"/>
      <c r="I89" s="200"/>
      <c r="J89" s="200"/>
      <c r="K89" s="200"/>
      <c r="L89" s="200"/>
      <c r="M89" s="200"/>
      <c r="N89" s="200"/>
      <c r="O89" s="200"/>
      <c r="P89" s="200"/>
      <c r="Q89" s="200"/>
      <c r="R89" s="200"/>
      <c r="S89" s="200"/>
      <c r="T89" s="200"/>
      <c r="U89" s="201"/>
      <c r="V89" s="201"/>
      <c r="W89" s="201"/>
      <c r="X89" s="201"/>
      <c r="Y89" s="201"/>
      <c r="Z89" s="214"/>
      <c r="AA89" s="194"/>
      <c r="AB89" s="2"/>
      <c r="AC89" s="2"/>
      <c r="AD89" s="2"/>
      <c r="AE89" s="2"/>
      <c r="AF89" s="2"/>
      <c r="AG89" s="2"/>
      <c r="AH89" s="2"/>
      <c r="AI89" s="2"/>
      <c r="AJ89" s="125"/>
      <c r="AK89" s="125"/>
      <c r="AL89" s="125"/>
    </row>
    <row r="90" customFormat="false" ht="16.5" hidden="false" customHeight="true" outlineLevel="0" collapsed="false">
      <c r="A90" s="2"/>
      <c r="B90" s="184"/>
      <c r="C90" s="210"/>
      <c r="D90" s="210"/>
      <c r="E90" s="216"/>
      <c r="F90" s="200"/>
      <c r="G90" s="200"/>
      <c r="H90" s="200"/>
      <c r="I90" s="200"/>
      <c r="J90" s="200"/>
      <c r="K90" s="200"/>
      <c r="L90" s="200"/>
      <c r="M90" s="200"/>
      <c r="N90" s="200"/>
      <c r="O90" s="200"/>
      <c r="P90" s="200"/>
      <c r="Q90" s="200"/>
      <c r="R90" s="200"/>
      <c r="S90" s="200"/>
      <c r="T90" s="200"/>
      <c r="U90" s="169" t="s">
        <v>67</v>
      </c>
      <c r="V90" s="170" t="n">
        <f aca="false">U88/2</f>
        <v>0</v>
      </c>
      <c r="W90" s="170"/>
      <c r="X90" s="170"/>
      <c r="Y90" s="171" t="s">
        <v>18</v>
      </c>
      <c r="Z90" s="217" t="s">
        <v>68</v>
      </c>
      <c r="AA90" s="208"/>
      <c r="AB90" s="165"/>
      <c r="AC90" s="166"/>
      <c r="AD90" s="209"/>
      <c r="AE90" s="209"/>
      <c r="AF90" s="158"/>
      <c r="AG90" s="2"/>
      <c r="AH90" s="2"/>
      <c r="AI90" s="218"/>
      <c r="AJ90" s="125"/>
      <c r="AK90" s="125"/>
      <c r="AL90" s="125"/>
      <c r="AM90" s="189"/>
    </row>
    <row r="91" customFormat="false" ht="6.75" hidden="false" customHeight="true" outlineLevel="0" collapsed="false">
      <c r="A91" s="2"/>
      <c r="B91" s="132" t="s">
        <v>117</v>
      </c>
      <c r="C91" s="132"/>
      <c r="D91" s="132"/>
      <c r="E91" s="132"/>
      <c r="F91" s="125"/>
      <c r="G91" s="126"/>
      <c r="H91" s="126"/>
      <c r="I91" s="126"/>
      <c r="J91" s="126"/>
      <c r="K91" s="126"/>
      <c r="L91" s="126"/>
      <c r="M91" s="219"/>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4"/>
      <c r="AM91" s="17"/>
      <c r="AR91" s="75"/>
    </row>
    <row r="92" s="223" customFormat="true" ht="21" hidden="false" customHeight="true" outlineLevel="0" collapsed="false">
      <c r="A92" s="220"/>
      <c r="B92" s="221" t="s">
        <v>118</v>
      </c>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c r="AL92" s="220"/>
      <c r="AM92" s="222"/>
    </row>
    <row r="93" s="17" customFormat="true" ht="14.25" hidden="false" customHeight="false" outlineLevel="0" collapsed="false">
      <c r="A93" s="14"/>
      <c r="B93" s="143" t="s">
        <v>119</v>
      </c>
      <c r="C93" s="106"/>
      <c r="D93" s="106"/>
      <c r="E93" s="106"/>
      <c r="F93" s="106"/>
      <c r="G93" s="106"/>
      <c r="H93" s="106"/>
      <c r="I93" s="106"/>
      <c r="J93" s="106"/>
      <c r="K93" s="106"/>
      <c r="L93" s="106"/>
      <c r="M93" s="106"/>
      <c r="N93" s="106"/>
      <c r="O93" s="106"/>
      <c r="P93" s="106"/>
      <c r="Q93" s="106"/>
      <c r="R93" s="224" t="s">
        <v>101</v>
      </c>
      <c r="S93" s="225" t="s">
        <v>120</v>
      </c>
      <c r="T93" s="14"/>
      <c r="U93" s="106"/>
      <c r="V93" s="106"/>
      <c r="W93" s="106"/>
      <c r="X93" s="106"/>
      <c r="Y93" s="106"/>
      <c r="Z93" s="106"/>
      <c r="AA93" s="106"/>
      <c r="AB93" s="106"/>
      <c r="AC93" s="106"/>
      <c r="AD93" s="106"/>
      <c r="AE93" s="106"/>
      <c r="AF93" s="106"/>
      <c r="AG93" s="106"/>
      <c r="AH93" s="106"/>
      <c r="AI93" s="226" t="e">
        <f aca="false">IF(SUM('別紙様式6-2 事業所個票１:事業所個票10'!ci4)&gt;=1,"該当","")</f>
        <v>#NAME?</v>
      </c>
      <c r="AJ93" s="226"/>
      <c r="AK93" s="226"/>
      <c r="AL93" s="14"/>
      <c r="AM93" s="1"/>
    </row>
    <row r="94" s="17" customFormat="true" ht="2.25" hidden="false" customHeight="true" outlineLevel="0" collapsed="false">
      <c r="A94" s="14"/>
      <c r="B94" s="14"/>
      <c r="C94" s="14"/>
      <c r="D94" s="227"/>
      <c r="E94" s="227"/>
      <c r="F94" s="227"/>
      <c r="G94" s="227"/>
      <c r="H94" s="227"/>
      <c r="I94" s="227"/>
      <c r="J94" s="227"/>
      <c r="K94" s="227"/>
      <c r="L94" s="227"/>
      <c r="M94" s="227"/>
      <c r="N94" s="227"/>
      <c r="O94" s="227"/>
      <c r="P94" s="227"/>
      <c r="Q94" s="227"/>
      <c r="R94" s="228"/>
      <c r="S94" s="228"/>
      <c r="T94" s="228"/>
      <c r="U94" s="227"/>
      <c r="V94" s="227"/>
      <c r="W94" s="227"/>
      <c r="X94" s="227"/>
      <c r="Y94" s="227"/>
      <c r="Z94" s="227"/>
      <c r="AA94" s="227"/>
      <c r="AB94" s="227"/>
      <c r="AC94" s="227"/>
      <c r="AD94" s="227"/>
      <c r="AE94" s="227"/>
      <c r="AF94" s="227"/>
      <c r="AG94" s="227"/>
      <c r="AH94" s="227"/>
      <c r="AI94" s="227"/>
      <c r="AJ94" s="227"/>
      <c r="AK94" s="227"/>
      <c r="AL94" s="14"/>
      <c r="AM94" s="1"/>
    </row>
    <row r="95" s="17" customFormat="true" ht="14.25" hidden="false" customHeight="false" outlineLevel="0" collapsed="false">
      <c r="A95" s="14"/>
      <c r="B95" s="143" t="s">
        <v>121</v>
      </c>
      <c r="C95" s="229"/>
      <c r="D95" s="229"/>
      <c r="E95" s="229"/>
      <c r="F95" s="229"/>
      <c r="G95" s="229"/>
      <c r="H95" s="229"/>
      <c r="I95" s="229"/>
      <c r="J95" s="229"/>
      <c r="K95" s="229"/>
      <c r="L95" s="229"/>
      <c r="M95" s="229"/>
      <c r="N95" s="229"/>
      <c r="O95" s="229"/>
      <c r="P95" s="229"/>
      <c r="Q95" s="229"/>
      <c r="R95" s="224" t="s">
        <v>101</v>
      </c>
      <c r="S95" s="225" t="s">
        <v>122</v>
      </c>
      <c r="T95" s="14"/>
      <c r="U95" s="229"/>
      <c r="V95" s="229"/>
      <c r="W95" s="229"/>
      <c r="X95" s="229"/>
      <c r="Y95" s="229"/>
      <c r="Z95" s="229"/>
      <c r="AA95" s="229"/>
      <c r="AB95" s="229"/>
      <c r="AC95" s="229"/>
      <c r="AD95" s="229"/>
      <c r="AE95" s="229"/>
      <c r="AF95" s="229"/>
      <c r="AG95" s="229"/>
      <c r="AH95" s="229"/>
      <c r="AI95" s="226" t="str">
        <f aca="false">IF(SUM('別紙様式6-2 事業所個票１:事業所個票10'!ci4)=0,"該当","")</f>
        <v>該当</v>
      </c>
      <c r="AJ95" s="226"/>
      <c r="AK95" s="226"/>
      <c r="AL95" s="14"/>
      <c r="AM95" s="1"/>
    </row>
    <row r="96" s="17" customFormat="true" ht="5.25" hidden="false" customHeight="true" outlineLevel="0" collapsed="false">
      <c r="A96" s="14"/>
      <c r="B96" s="183"/>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14"/>
      <c r="AB96" s="230"/>
      <c r="AC96" s="230"/>
      <c r="AD96" s="230"/>
      <c r="AE96" s="230"/>
      <c r="AF96" s="230"/>
      <c r="AG96" s="230"/>
      <c r="AH96" s="230"/>
      <c r="AI96" s="230"/>
      <c r="AJ96" s="230"/>
      <c r="AK96" s="230"/>
      <c r="AL96" s="14"/>
      <c r="AM96" s="1"/>
    </row>
    <row r="97" s="175" customFormat="true" ht="12.75" hidden="false" customHeight="true" outlineLevel="0" collapsed="false">
      <c r="A97" s="69"/>
      <c r="B97" s="69"/>
      <c r="C97" s="231" t="s">
        <v>123</v>
      </c>
      <c r="D97" s="231"/>
      <c r="E97" s="231"/>
      <c r="F97" s="231"/>
      <c r="G97" s="231"/>
      <c r="H97" s="231"/>
      <c r="I97" s="231"/>
      <c r="J97" s="231"/>
      <c r="K97" s="231"/>
      <c r="L97" s="231"/>
      <c r="M97" s="231"/>
      <c r="N97" s="231"/>
      <c r="O97" s="231"/>
      <c r="P97" s="231"/>
      <c r="Q97" s="231"/>
      <c r="R97" s="231"/>
      <c r="S97" s="231"/>
      <c r="T97" s="231"/>
      <c r="U97" s="69"/>
      <c r="V97" s="69"/>
      <c r="W97" s="69"/>
      <c r="X97" s="69"/>
      <c r="Y97" s="69"/>
      <c r="Z97" s="69"/>
      <c r="AA97" s="69"/>
      <c r="AB97" s="69"/>
      <c r="AC97" s="69"/>
      <c r="AD97" s="146"/>
      <c r="AE97" s="146"/>
      <c r="AF97" s="146"/>
      <c r="AG97" s="146"/>
      <c r="AH97" s="146"/>
      <c r="AI97" s="146"/>
      <c r="AJ97" s="146"/>
      <c r="AK97" s="146"/>
      <c r="AL97" s="69"/>
      <c r="AM97" s="232"/>
    </row>
    <row r="98" s="17" customFormat="true" ht="18" hidden="false" customHeight="true" outlineLevel="0" collapsed="false">
      <c r="A98" s="14"/>
      <c r="B98" s="14"/>
      <c r="C98" s="233"/>
      <c r="D98" s="233"/>
      <c r="E98" s="234" t="s">
        <v>124</v>
      </c>
      <c r="F98" s="234"/>
      <c r="G98" s="234"/>
      <c r="H98" s="234"/>
      <c r="I98" s="234"/>
      <c r="J98" s="234"/>
      <c r="K98" s="234"/>
      <c r="L98" s="234"/>
      <c r="M98" s="234"/>
      <c r="N98" s="234"/>
      <c r="O98" s="234"/>
      <c r="P98" s="234"/>
      <c r="Q98" s="234"/>
      <c r="R98" s="234"/>
      <c r="S98" s="235" t="s">
        <v>23</v>
      </c>
      <c r="T98" s="63" t="str">
        <f aca="false">IFERROR(IF(AM99=1,"○",IF(AND(AI95="該当",OR(AM107=1,AM108=1)),"","×")),"")</f>
        <v>×</v>
      </c>
      <c r="U98" s="14"/>
      <c r="V98" s="236"/>
      <c r="W98" s="236"/>
      <c r="X98" s="236"/>
      <c r="Y98" s="236"/>
      <c r="Z98" s="236"/>
      <c r="AA98" s="236"/>
      <c r="AB98" s="236"/>
      <c r="AC98" s="236"/>
      <c r="AD98" s="236"/>
      <c r="AE98" s="236"/>
      <c r="AF98" s="236"/>
      <c r="AG98" s="236"/>
      <c r="AH98" s="236"/>
      <c r="AI98" s="236"/>
      <c r="AJ98" s="236"/>
      <c r="AK98" s="236"/>
      <c r="AL98" s="69"/>
      <c r="AM98" s="116" t="s">
        <v>75</v>
      </c>
    </row>
    <row r="99" s="17" customFormat="true" ht="16.5" hidden="false" customHeight="true" outlineLevel="0" collapsed="false">
      <c r="A99" s="14"/>
      <c r="B99" s="237"/>
      <c r="C99" s="238" t="s">
        <v>125</v>
      </c>
      <c r="D99" s="239" t="s">
        <v>126</v>
      </c>
      <c r="E99" s="109"/>
      <c r="F99" s="109"/>
      <c r="G99" s="109"/>
      <c r="H99" s="109"/>
      <c r="I99" s="109"/>
      <c r="J99" s="109"/>
      <c r="K99" s="109"/>
      <c r="L99" s="109"/>
      <c r="M99" s="109"/>
      <c r="N99" s="109"/>
      <c r="O99" s="109"/>
      <c r="P99" s="109"/>
      <c r="Q99" s="109"/>
      <c r="R99" s="109"/>
      <c r="S99" s="239"/>
      <c r="T99" s="239"/>
      <c r="U99" s="239"/>
      <c r="V99" s="109"/>
      <c r="W99" s="109"/>
      <c r="X99" s="109"/>
      <c r="Y99" s="109"/>
      <c r="Z99" s="240"/>
      <c r="AA99" s="240"/>
      <c r="AB99" s="240"/>
      <c r="AC99" s="240"/>
      <c r="AD99" s="40"/>
      <c r="AE99" s="40"/>
      <c r="AF99" s="40"/>
      <c r="AG99" s="40"/>
      <c r="AH99" s="106"/>
      <c r="AI99" s="106"/>
      <c r="AJ99" s="106"/>
      <c r="AK99" s="241"/>
      <c r="AL99" s="140"/>
      <c r="AM99" s="74" t="n">
        <f aca="false">FALSE()</f>
        <v>0</v>
      </c>
      <c r="AN99" s="117" t="s">
        <v>103</v>
      </c>
      <c r="AO99" s="117"/>
      <c r="AP99" s="117"/>
    </row>
    <row r="100" s="17" customFormat="true" ht="16.5" hidden="false" customHeight="true" outlineLevel="0" collapsed="false">
      <c r="A100" s="14"/>
      <c r="B100" s="237"/>
      <c r="C100" s="242" t="s">
        <v>127</v>
      </c>
      <c r="D100" s="243" t="s">
        <v>128</v>
      </c>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4"/>
      <c r="AA100" s="244"/>
      <c r="AB100" s="244"/>
      <c r="AC100" s="244"/>
      <c r="AD100" s="245"/>
      <c r="AE100" s="245"/>
      <c r="AF100" s="245"/>
      <c r="AG100" s="245"/>
      <c r="AH100" s="246"/>
      <c r="AI100" s="246"/>
      <c r="AJ100" s="246"/>
      <c r="AK100" s="247"/>
      <c r="AL100" s="140"/>
      <c r="AM100" s="74" t="n">
        <f aca="false">FALSE()</f>
        <v>0</v>
      </c>
      <c r="AN100" s="117" t="s">
        <v>129</v>
      </c>
      <c r="AO100" s="117"/>
      <c r="AP100" s="117"/>
    </row>
    <row r="101" s="17" customFormat="true" ht="16.5" hidden="false" customHeight="true" outlineLevel="0" collapsed="false">
      <c r="A101" s="14"/>
      <c r="B101" s="237"/>
      <c r="C101" s="248" t="s">
        <v>130</v>
      </c>
      <c r="D101" s="249" t="s">
        <v>131</v>
      </c>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1"/>
      <c r="AA101" s="251"/>
      <c r="AB101" s="251"/>
      <c r="AC101" s="251"/>
      <c r="AD101" s="99"/>
      <c r="AE101" s="99"/>
      <c r="AF101" s="99"/>
      <c r="AG101" s="99"/>
      <c r="AH101" s="252"/>
      <c r="AI101" s="252"/>
      <c r="AJ101" s="252"/>
      <c r="AK101" s="253"/>
      <c r="AL101" s="140"/>
      <c r="AM101" s="254"/>
    </row>
    <row r="102" s="17" customFormat="true" ht="6.75" hidden="false" customHeight="true" outlineLevel="0" collapsed="false">
      <c r="A102" s="14"/>
      <c r="B102" s="237"/>
      <c r="C102" s="114"/>
      <c r="D102" s="109"/>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240"/>
      <c r="AA102" s="240"/>
      <c r="AB102" s="240"/>
      <c r="AC102" s="240"/>
      <c r="AD102" s="40"/>
      <c r="AE102" s="40"/>
      <c r="AF102" s="40"/>
      <c r="AG102" s="40"/>
      <c r="AH102" s="106"/>
      <c r="AI102" s="106"/>
      <c r="AJ102" s="106"/>
      <c r="AK102" s="106"/>
      <c r="AL102" s="140"/>
      <c r="AM102" s="254"/>
      <c r="AN102" s="1"/>
      <c r="AO102" s="1"/>
      <c r="AP102" s="1"/>
      <c r="AQ102" s="1"/>
    </row>
    <row r="103" s="17" customFormat="true" ht="26.25" hidden="false" customHeight="true" outlineLevel="0" collapsed="false">
      <c r="A103" s="14"/>
      <c r="B103" s="237"/>
      <c r="C103" s="255" t="s">
        <v>132</v>
      </c>
      <c r="D103" s="255"/>
      <c r="E103" s="255"/>
      <c r="F103" s="255"/>
      <c r="G103" s="255"/>
      <c r="H103" s="255"/>
      <c r="I103" s="255"/>
      <c r="J103" s="255"/>
      <c r="K103" s="255"/>
      <c r="L103" s="132"/>
      <c r="M103" s="233"/>
      <c r="N103" s="233"/>
      <c r="O103" s="256" t="s">
        <v>133</v>
      </c>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55" t="str">
        <f aca="false">IF(T98="○","",(IF(AM100=1,"○","×")))</f>
        <v>×</v>
      </c>
      <c r="AL103" s="14"/>
      <c r="AM103" s="257" t="s">
        <v>134</v>
      </c>
      <c r="AN103" s="257"/>
      <c r="AO103" s="257"/>
      <c r="AP103" s="257"/>
      <c r="AQ103" s="257"/>
      <c r="AR103" s="257"/>
      <c r="AS103" s="257"/>
      <c r="AT103" s="257"/>
      <c r="AU103" s="257"/>
      <c r="AV103" s="257"/>
      <c r="AW103" s="257"/>
      <c r="AX103" s="257"/>
      <c r="AY103" s="257"/>
      <c r="AZ103" s="257"/>
      <c r="BA103" s="257"/>
      <c r="BB103" s="257"/>
      <c r="BC103" s="257"/>
    </row>
    <row r="104" s="17" customFormat="true" ht="8.25" hidden="false" customHeight="true" outlineLevel="0" collapsed="false">
      <c r="A104" s="14"/>
      <c r="B104" s="237"/>
      <c r="C104" s="125"/>
      <c r="D104" s="109"/>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240"/>
      <c r="AA104" s="240"/>
      <c r="AB104" s="240"/>
      <c r="AC104" s="240"/>
      <c r="AD104" s="40"/>
      <c r="AE104" s="40"/>
      <c r="AF104" s="40"/>
      <c r="AG104" s="40"/>
      <c r="AH104" s="106"/>
      <c r="AI104" s="106"/>
      <c r="AJ104" s="106"/>
      <c r="AK104" s="106"/>
      <c r="AL104" s="140"/>
      <c r="AM104" s="254"/>
      <c r="AN104" s="1"/>
      <c r="AO104" s="1"/>
      <c r="AP104" s="1"/>
      <c r="AQ104" s="1"/>
    </row>
    <row r="105" s="17" customFormat="true" ht="16.5" hidden="false" customHeight="true" outlineLevel="0" collapsed="false">
      <c r="A105" s="14"/>
      <c r="B105" s="14"/>
      <c r="C105" s="231" t="s">
        <v>135</v>
      </c>
      <c r="D105" s="231"/>
      <c r="E105" s="231"/>
      <c r="F105" s="231"/>
      <c r="G105" s="231"/>
      <c r="H105" s="231"/>
      <c r="I105" s="231"/>
      <c r="J105" s="231"/>
      <c r="K105" s="231"/>
      <c r="L105" s="231"/>
      <c r="M105" s="231"/>
      <c r="N105" s="231"/>
      <c r="O105" s="231"/>
      <c r="P105" s="231"/>
      <c r="Q105" s="231"/>
      <c r="R105" s="231"/>
      <c r="S105" s="258"/>
      <c r="T105" s="258"/>
      <c r="U105" s="258"/>
      <c r="V105" s="258"/>
      <c r="W105" s="258"/>
      <c r="X105" s="258"/>
      <c r="Y105" s="132"/>
      <c r="Z105" s="258"/>
      <c r="AA105" s="258"/>
      <c r="AB105" s="258"/>
      <c r="AC105" s="258"/>
      <c r="AD105" s="258"/>
      <c r="AE105" s="258"/>
      <c r="AF105" s="258"/>
      <c r="AG105" s="258"/>
      <c r="AH105" s="258"/>
      <c r="AI105" s="258"/>
      <c r="AJ105" s="258"/>
      <c r="AK105" s="258"/>
      <c r="AL105" s="258"/>
    </row>
    <row r="106" s="17" customFormat="true" ht="16.5" hidden="false" customHeight="true" outlineLevel="0" collapsed="false">
      <c r="A106" s="14"/>
      <c r="B106" s="259"/>
      <c r="C106" s="233"/>
      <c r="D106" s="233"/>
      <c r="E106" s="234" t="s">
        <v>136</v>
      </c>
      <c r="F106" s="234"/>
      <c r="G106" s="234"/>
      <c r="H106" s="234"/>
      <c r="I106" s="234"/>
      <c r="J106" s="234"/>
      <c r="K106" s="234"/>
      <c r="L106" s="234"/>
      <c r="M106" s="234"/>
      <c r="N106" s="234"/>
      <c r="O106" s="234"/>
      <c r="P106" s="234"/>
      <c r="Q106" s="234"/>
      <c r="R106" s="234"/>
      <c r="S106" s="235" t="s">
        <v>23</v>
      </c>
      <c r="T106" s="63" t="str">
        <f aca="false">IFERROR(IF(AND(AM107=1,OR(AND(AR107=1,J109&lt;&gt;""),AND(AR108=1,J111&lt;&gt;""))),"○",IF(AND(AI95="該当",OR(AM99=1,AM100=1)),"","×")),"")</f>
        <v>×</v>
      </c>
      <c r="U106" s="260"/>
      <c r="V106" s="261"/>
      <c r="W106" s="261"/>
      <c r="X106" s="261"/>
      <c r="Y106" s="261"/>
      <c r="Z106" s="261"/>
      <c r="AA106" s="261"/>
      <c r="AB106" s="261"/>
      <c r="AC106" s="261"/>
      <c r="AD106" s="261"/>
      <c r="AE106" s="261"/>
      <c r="AF106" s="261"/>
      <c r="AG106" s="261"/>
      <c r="AH106" s="261"/>
      <c r="AI106" s="261"/>
      <c r="AJ106" s="261"/>
      <c r="AK106" s="261"/>
      <c r="AL106" s="258"/>
      <c r="AM106" s="116" t="s">
        <v>75</v>
      </c>
    </row>
    <row r="107" s="17" customFormat="true" ht="26.25" hidden="false" customHeight="true" outlineLevel="0" collapsed="false">
      <c r="A107" s="14"/>
      <c r="B107" s="262"/>
      <c r="C107" s="238" t="s">
        <v>125</v>
      </c>
      <c r="D107" s="263" t="s">
        <v>137</v>
      </c>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14"/>
      <c r="AM107" s="74" t="n">
        <f aca="false">FALSE()</f>
        <v>0</v>
      </c>
      <c r="AN107" s="117" t="s">
        <v>103</v>
      </c>
      <c r="AO107" s="117"/>
      <c r="AP107" s="117"/>
      <c r="AQ107" s="1"/>
      <c r="AR107" s="74" t="n">
        <f aca="false">FALSE()</f>
        <v>0</v>
      </c>
      <c r="AS107" s="117" t="s">
        <v>138</v>
      </c>
      <c r="AT107" s="117"/>
      <c r="AU107" s="117"/>
    </row>
    <row r="108" s="17" customFormat="true" ht="25.5" hidden="false" customHeight="true" outlineLevel="0" collapsed="false">
      <c r="A108" s="14"/>
      <c r="B108" s="262"/>
      <c r="C108" s="264"/>
      <c r="D108" s="265" t="s">
        <v>139</v>
      </c>
      <c r="E108" s="265"/>
      <c r="F108" s="265"/>
      <c r="G108" s="265"/>
      <c r="H108" s="266"/>
      <c r="I108" s="267" t="s">
        <v>16</v>
      </c>
      <c r="J108" s="268" t="s">
        <v>140</v>
      </c>
      <c r="K108" s="268"/>
      <c r="L108" s="268"/>
      <c r="M108" s="268"/>
      <c r="N108" s="268"/>
      <c r="O108" s="268"/>
      <c r="P108" s="268"/>
      <c r="Q108" s="268"/>
      <c r="R108" s="268"/>
      <c r="S108" s="268"/>
      <c r="T108" s="268"/>
      <c r="U108" s="268"/>
      <c r="V108" s="268"/>
      <c r="W108" s="268"/>
      <c r="X108" s="268"/>
      <c r="Y108" s="268"/>
      <c r="Z108" s="268"/>
      <c r="AA108" s="268"/>
      <c r="AB108" s="268"/>
      <c r="AC108" s="268"/>
      <c r="AD108" s="268"/>
      <c r="AE108" s="268"/>
      <c r="AF108" s="268"/>
      <c r="AG108" s="268"/>
      <c r="AH108" s="268"/>
      <c r="AI108" s="268"/>
      <c r="AJ108" s="268"/>
      <c r="AK108" s="268"/>
      <c r="AL108" s="14"/>
      <c r="AM108" s="74" t="n">
        <f aca="false">FALSE()</f>
        <v>0</v>
      </c>
      <c r="AN108" s="117" t="s">
        <v>129</v>
      </c>
      <c r="AO108" s="117"/>
      <c r="AP108" s="117"/>
      <c r="AQ108" s="269"/>
      <c r="AR108" s="74" t="n">
        <f aca="false">FALSE()</f>
        <v>0</v>
      </c>
      <c r="AS108" s="117" t="s">
        <v>141</v>
      </c>
      <c r="AT108" s="117"/>
      <c r="AU108" s="117"/>
      <c r="AV108" s="269"/>
      <c r="AW108" s="269"/>
      <c r="AX108" s="269"/>
      <c r="AY108" s="269"/>
      <c r="AZ108" s="269"/>
      <c r="BA108" s="269"/>
      <c r="BB108" s="269"/>
      <c r="BC108" s="269"/>
    </row>
    <row r="109" s="17" customFormat="true" ht="33" hidden="false" customHeight="true" outlineLevel="0" collapsed="false">
      <c r="A109" s="14"/>
      <c r="B109" s="262"/>
      <c r="C109" s="264"/>
      <c r="D109" s="265"/>
      <c r="E109" s="265"/>
      <c r="F109" s="265"/>
      <c r="G109" s="265"/>
      <c r="H109" s="266"/>
      <c r="I109" s="267"/>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14"/>
      <c r="AM109" s="257" t="s">
        <v>142</v>
      </c>
      <c r="AN109" s="257"/>
      <c r="AO109" s="257"/>
      <c r="AP109" s="257"/>
      <c r="AQ109" s="257"/>
      <c r="AR109" s="257"/>
      <c r="AS109" s="257"/>
      <c r="AT109" s="257"/>
      <c r="AU109" s="257"/>
      <c r="AV109" s="257"/>
      <c r="AW109" s="257"/>
      <c r="AX109" s="257"/>
      <c r="AY109" s="257"/>
      <c r="AZ109" s="257"/>
      <c r="BA109" s="257"/>
      <c r="BB109" s="257"/>
      <c r="BC109" s="257"/>
    </row>
    <row r="110" s="17" customFormat="true" ht="19.5" hidden="false" customHeight="true" outlineLevel="0" collapsed="false">
      <c r="A110" s="14"/>
      <c r="B110" s="262"/>
      <c r="C110" s="264"/>
      <c r="D110" s="265"/>
      <c r="E110" s="265"/>
      <c r="F110" s="265"/>
      <c r="G110" s="265"/>
      <c r="H110" s="271"/>
      <c r="I110" s="272" t="s">
        <v>25</v>
      </c>
      <c r="J110" s="273" t="s">
        <v>143</v>
      </c>
      <c r="K110" s="274"/>
      <c r="L110" s="274"/>
      <c r="M110" s="274"/>
      <c r="N110" s="274"/>
      <c r="O110" s="274"/>
      <c r="P110" s="274"/>
      <c r="Q110" s="274"/>
      <c r="R110" s="274"/>
      <c r="S110" s="275" t="s">
        <v>144</v>
      </c>
      <c r="T110" s="275"/>
      <c r="U110" s="275"/>
      <c r="V110" s="275"/>
      <c r="W110" s="275"/>
      <c r="X110" s="275"/>
      <c r="Y110" s="275"/>
      <c r="Z110" s="275"/>
      <c r="AA110" s="275"/>
      <c r="AB110" s="275"/>
      <c r="AC110" s="275"/>
      <c r="AD110" s="275"/>
      <c r="AE110" s="275"/>
      <c r="AF110" s="275"/>
      <c r="AG110" s="275"/>
      <c r="AH110" s="275"/>
      <c r="AI110" s="275"/>
      <c r="AJ110" s="275"/>
      <c r="AK110" s="275"/>
      <c r="AL110" s="14"/>
      <c r="AM110" s="269"/>
      <c r="AN110" s="269"/>
      <c r="AO110" s="269"/>
      <c r="AP110" s="269"/>
      <c r="AQ110" s="269"/>
      <c r="AR110" s="269"/>
      <c r="AS110" s="269"/>
      <c r="AT110" s="269"/>
      <c r="AU110" s="269"/>
      <c r="AV110" s="269"/>
      <c r="AW110" s="269"/>
      <c r="AX110" s="269"/>
      <c r="AY110" s="269"/>
      <c r="AZ110" s="269"/>
      <c r="BA110" s="269"/>
      <c r="BB110" s="269"/>
      <c r="BC110" s="269"/>
    </row>
    <row r="111" s="17" customFormat="true" ht="35.25" hidden="false" customHeight="true" outlineLevel="0" collapsed="false">
      <c r="A111" s="14"/>
      <c r="B111" s="262"/>
      <c r="C111" s="264"/>
      <c r="D111" s="265"/>
      <c r="E111" s="265"/>
      <c r="F111" s="265"/>
      <c r="G111" s="265"/>
      <c r="H111" s="271"/>
      <c r="I111" s="272"/>
      <c r="J111" s="276"/>
      <c r="K111" s="276"/>
      <c r="L111" s="276"/>
      <c r="M111" s="276"/>
      <c r="N111" s="276"/>
      <c r="O111" s="276"/>
      <c r="P111" s="276"/>
      <c r="Q111" s="276"/>
      <c r="R111" s="276"/>
      <c r="S111" s="276"/>
      <c r="T111" s="276"/>
      <c r="U111" s="276"/>
      <c r="V111" s="276"/>
      <c r="W111" s="276"/>
      <c r="X111" s="276"/>
      <c r="Y111" s="276"/>
      <c r="Z111" s="276"/>
      <c r="AA111" s="276"/>
      <c r="AB111" s="276"/>
      <c r="AC111" s="276"/>
      <c r="AD111" s="276"/>
      <c r="AE111" s="276"/>
      <c r="AF111" s="276"/>
      <c r="AG111" s="276"/>
      <c r="AH111" s="276"/>
      <c r="AI111" s="276"/>
      <c r="AJ111" s="276"/>
      <c r="AK111" s="276"/>
      <c r="AL111" s="14"/>
      <c r="AM111" s="257" t="s">
        <v>142</v>
      </c>
      <c r="AN111" s="257"/>
      <c r="AO111" s="257"/>
      <c r="AP111" s="257"/>
      <c r="AQ111" s="257"/>
      <c r="AR111" s="257"/>
      <c r="AS111" s="257"/>
      <c r="AT111" s="257"/>
      <c r="AU111" s="257"/>
      <c r="AV111" s="257"/>
      <c r="AW111" s="257"/>
      <c r="AX111" s="257"/>
      <c r="AY111" s="257"/>
      <c r="AZ111" s="257"/>
      <c r="BA111" s="257"/>
      <c r="BB111" s="257"/>
      <c r="BC111" s="257"/>
    </row>
    <row r="112" s="17" customFormat="true" ht="18" hidden="false" customHeight="true" outlineLevel="0" collapsed="false">
      <c r="A112" s="14"/>
      <c r="B112" s="277"/>
      <c r="C112" s="278" t="s">
        <v>127</v>
      </c>
      <c r="D112" s="249" t="s">
        <v>145</v>
      </c>
      <c r="E112" s="279"/>
      <c r="F112" s="279"/>
      <c r="G112" s="279"/>
      <c r="H112" s="250"/>
      <c r="I112" s="250"/>
      <c r="J112" s="250"/>
      <c r="K112" s="250"/>
      <c r="L112" s="250"/>
      <c r="M112" s="250"/>
      <c r="N112" s="250"/>
      <c r="O112" s="250"/>
      <c r="P112" s="250"/>
      <c r="Q112" s="250"/>
      <c r="R112" s="250"/>
      <c r="S112" s="250"/>
      <c r="T112" s="250"/>
      <c r="U112" s="250"/>
      <c r="V112" s="250"/>
      <c r="W112" s="250"/>
      <c r="X112" s="250"/>
      <c r="Y112" s="250"/>
      <c r="Z112" s="251"/>
      <c r="AA112" s="251"/>
      <c r="AB112" s="251"/>
      <c r="AC112" s="251"/>
      <c r="AD112" s="99"/>
      <c r="AE112" s="99"/>
      <c r="AF112" s="99"/>
      <c r="AG112" s="99"/>
      <c r="AH112" s="252"/>
      <c r="AI112" s="252"/>
      <c r="AJ112" s="252"/>
      <c r="AK112" s="280"/>
      <c r="AL112" s="140"/>
      <c r="AM112" s="254"/>
    </row>
    <row r="113" s="17" customFormat="true" ht="6.75" hidden="false" customHeight="true" outlineLevel="0" collapsed="false">
      <c r="A113" s="14"/>
      <c r="B113" s="281"/>
      <c r="C113" s="281"/>
      <c r="D113" s="281"/>
      <c r="E113" s="281"/>
      <c r="F113" s="281"/>
      <c r="G113" s="281"/>
      <c r="H113" s="281"/>
      <c r="I113" s="281"/>
      <c r="J113" s="281"/>
      <c r="K113" s="281"/>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4"/>
      <c r="AM113" s="282"/>
    </row>
    <row r="114" s="17" customFormat="true" ht="25.5" hidden="false" customHeight="true" outlineLevel="0" collapsed="false">
      <c r="A114" s="14"/>
      <c r="B114" s="237"/>
      <c r="C114" s="255" t="s">
        <v>146</v>
      </c>
      <c r="D114" s="255"/>
      <c r="E114" s="255"/>
      <c r="F114" s="255"/>
      <c r="G114" s="255"/>
      <c r="H114" s="255"/>
      <c r="I114" s="255"/>
      <c r="J114" s="255"/>
      <c r="K114" s="255"/>
      <c r="L114" s="132"/>
      <c r="M114" s="233"/>
      <c r="N114" s="233"/>
      <c r="O114" s="283" t="s">
        <v>147</v>
      </c>
      <c r="P114" s="283"/>
      <c r="Q114" s="283"/>
      <c r="R114" s="283"/>
      <c r="S114" s="283"/>
      <c r="T114" s="283"/>
      <c r="U114" s="283"/>
      <c r="V114" s="283"/>
      <c r="W114" s="283"/>
      <c r="X114" s="283"/>
      <c r="Y114" s="283"/>
      <c r="Z114" s="283"/>
      <c r="AA114" s="283"/>
      <c r="AB114" s="283"/>
      <c r="AC114" s="283"/>
      <c r="AD114" s="283"/>
      <c r="AE114" s="283"/>
      <c r="AF114" s="283"/>
      <c r="AG114" s="283"/>
      <c r="AH114" s="283"/>
      <c r="AI114" s="283"/>
      <c r="AJ114" s="283"/>
      <c r="AK114" s="55" t="str">
        <f aca="false">IF(T106="○","",(IF(AM108=1,"○","×")))</f>
        <v>×</v>
      </c>
      <c r="AL114" s="14"/>
      <c r="AM114" s="257" t="s">
        <v>148</v>
      </c>
      <c r="AN114" s="257"/>
      <c r="AO114" s="257"/>
      <c r="AP114" s="257"/>
      <c r="AQ114" s="257"/>
      <c r="AR114" s="257"/>
      <c r="AS114" s="257"/>
      <c r="AT114" s="257"/>
      <c r="AU114" s="257"/>
      <c r="AV114" s="257"/>
      <c r="AW114" s="257"/>
      <c r="AX114" s="257"/>
      <c r="AY114" s="257"/>
      <c r="AZ114" s="257"/>
      <c r="BA114" s="257"/>
      <c r="BB114" s="257"/>
      <c r="BC114" s="257"/>
    </row>
    <row r="115" s="17" customFormat="true" ht="12" hidden="false" customHeight="true" outlineLevel="0" collapsed="false">
      <c r="A115" s="14"/>
      <c r="B115" s="281"/>
      <c r="C115" s="281"/>
      <c r="D115" s="281"/>
      <c r="E115" s="281"/>
      <c r="F115" s="281"/>
      <c r="G115" s="281"/>
      <c r="H115" s="281"/>
      <c r="I115" s="281"/>
      <c r="J115" s="281"/>
      <c r="K115" s="281"/>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4"/>
      <c r="AM115" s="282"/>
    </row>
    <row r="116" s="17" customFormat="true" ht="21" hidden="false" customHeight="true" outlineLevel="0" collapsed="false">
      <c r="A116" s="14"/>
      <c r="B116" s="221" t="s">
        <v>149</v>
      </c>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14"/>
      <c r="AM116" s="284" t="e">
        <f aca="false">IF(SUM('別紙様式6-2 事業所個票１:事業所個票10'!ci5)&gt;=1,"該当","")</f>
        <v>#NAME?</v>
      </c>
    </row>
    <row r="117" s="17" customFormat="true" ht="17.25" hidden="false" customHeight="true" outlineLevel="0" collapsed="false">
      <c r="A117" s="14"/>
      <c r="B117" s="285" t="s">
        <v>150</v>
      </c>
      <c r="C117" s="286"/>
      <c r="D117" s="287"/>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286"/>
      <c r="AK117" s="286"/>
      <c r="AL117" s="286"/>
      <c r="AM117" s="116" t="s">
        <v>75</v>
      </c>
      <c r="AR117" s="74" t="n">
        <f aca="false">FALSE()</f>
        <v>0</v>
      </c>
      <c r="AS117" s="117" t="s">
        <v>138</v>
      </c>
      <c r="AT117" s="117"/>
      <c r="AU117" s="117"/>
    </row>
    <row r="118" s="17" customFormat="true" ht="20.25" hidden="false" customHeight="true" outlineLevel="0" collapsed="false">
      <c r="A118" s="14"/>
      <c r="B118" s="233"/>
      <c r="C118" s="233"/>
      <c r="D118" s="288" t="s">
        <v>136</v>
      </c>
      <c r="E118" s="288"/>
      <c r="F118" s="288"/>
      <c r="G118" s="288"/>
      <c r="H118" s="288"/>
      <c r="I118" s="288"/>
      <c r="J118" s="288"/>
      <c r="K118" s="288"/>
      <c r="L118" s="288"/>
      <c r="M118" s="288"/>
      <c r="N118" s="288"/>
      <c r="O118" s="288"/>
      <c r="P118" s="288"/>
      <c r="Q118" s="288"/>
      <c r="R118" s="289" t="s">
        <v>23</v>
      </c>
      <c r="S118" s="63" t="e">
        <f aca="false">IF(AM116="","",IF(AND(AM118=1,OR(AR117=1,AR118=1,AR119=1)),"○","×"))</f>
        <v>#NAME?</v>
      </c>
      <c r="T118" s="290"/>
      <c r="U118" s="286"/>
      <c r="V118" s="286"/>
      <c r="W118" s="286"/>
      <c r="X118" s="286"/>
      <c r="Y118" s="286"/>
      <c r="Z118" s="286"/>
      <c r="AA118" s="286"/>
      <c r="AB118" s="286"/>
      <c r="AC118" s="286"/>
      <c r="AD118" s="286"/>
      <c r="AE118" s="286"/>
      <c r="AF118" s="286"/>
      <c r="AG118" s="286"/>
      <c r="AH118" s="286"/>
      <c r="AI118" s="286"/>
      <c r="AJ118" s="286"/>
      <c r="AK118" s="286"/>
      <c r="AL118" s="286"/>
      <c r="AM118" s="74" t="n">
        <f aca="false">FALSE()</f>
        <v>0</v>
      </c>
      <c r="AN118" s="117" t="s">
        <v>103</v>
      </c>
      <c r="AO118" s="117"/>
      <c r="AP118" s="117"/>
      <c r="AR118" s="74" t="n">
        <f aca="false">FALSE()</f>
        <v>0</v>
      </c>
      <c r="AS118" s="117" t="s">
        <v>141</v>
      </c>
      <c r="AT118" s="117"/>
      <c r="AU118" s="117"/>
    </row>
    <row r="119" s="17" customFormat="true" ht="28.5" hidden="false" customHeight="true" outlineLevel="0" collapsed="false">
      <c r="A119" s="14"/>
      <c r="B119" s="238" t="s">
        <v>125</v>
      </c>
      <c r="C119" s="291" t="s">
        <v>151</v>
      </c>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14"/>
      <c r="AM119" s="74" t="n">
        <f aca="false">FALSE()</f>
        <v>0</v>
      </c>
      <c r="AN119" s="117" t="s">
        <v>129</v>
      </c>
      <c r="AO119" s="117"/>
      <c r="AP119" s="117"/>
      <c r="AR119" s="74" t="n">
        <f aca="false">FALSE()</f>
        <v>0</v>
      </c>
      <c r="AS119" s="117" t="s">
        <v>152</v>
      </c>
      <c r="AT119" s="117"/>
      <c r="AU119" s="117"/>
    </row>
    <row r="120" s="17" customFormat="true" ht="25.5" hidden="false" customHeight="true" outlineLevel="0" collapsed="false">
      <c r="A120" s="14"/>
      <c r="B120" s="264"/>
      <c r="C120" s="265" t="s">
        <v>153</v>
      </c>
      <c r="D120" s="265"/>
      <c r="E120" s="265"/>
      <c r="F120" s="265"/>
      <c r="G120" s="266"/>
      <c r="H120" s="292" t="s">
        <v>16</v>
      </c>
      <c r="I120" s="293" t="s">
        <v>154</v>
      </c>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14"/>
      <c r="AM120" s="64" t="s">
        <v>155</v>
      </c>
      <c r="AN120" s="64"/>
      <c r="AO120" s="64"/>
      <c r="AP120" s="64"/>
      <c r="AQ120" s="64"/>
      <c r="AR120" s="64"/>
      <c r="AS120" s="64"/>
      <c r="AT120" s="64"/>
      <c r="AU120" s="64"/>
      <c r="AV120" s="64"/>
      <c r="AW120" s="64"/>
      <c r="AX120" s="64"/>
      <c r="AY120" s="64"/>
      <c r="AZ120" s="64"/>
      <c r="BA120" s="64"/>
      <c r="BB120" s="64"/>
      <c r="BC120" s="64"/>
    </row>
    <row r="121" s="17" customFormat="true" ht="33.75" hidden="false" customHeight="true" outlineLevel="0" collapsed="false">
      <c r="A121" s="14"/>
      <c r="B121" s="264"/>
      <c r="C121" s="265"/>
      <c r="D121" s="265"/>
      <c r="E121" s="265"/>
      <c r="F121" s="265"/>
      <c r="G121" s="294"/>
      <c r="H121" s="295" t="s">
        <v>25</v>
      </c>
      <c r="I121" s="296" t="s">
        <v>156</v>
      </c>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14"/>
      <c r="AM121" s="64"/>
      <c r="AN121" s="64"/>
      <c r="AO121" s="64"/>
      <c r="AP121" s="64"/>
      <c r="AQ121" s="64"/>
      <c r="AR121" s="64"/>
      <c r="AS121" s="64"/>
      <c r="AT121" s="64"/>
      <c r="AU121" s="64"/>
      <c r="AV121" s="64"/>
      <c r="AW121" s="64"/>
      <c r="AX121" s="64"/>
      <c r="AY121" s="64"/>
      <c r="AZ121" s="64"/>
      <c r="BA121" s="64"/>
      <c r="BB121" s="64"/>
      <c r="BC121" s="64"/>
    </row>
    <row r="122" s="17" customFormat="true" ht="37.5" hidden="false" customHeight="true" outlineLevel="0" collapsed="false">
      <c r="A122" s="14"/>
      <c r="B122" s="264"/>
      <c r="C122" s="265"/>
      <c r="D122" s="265"/>
      <c r="E122" s="265"/>
      <c r="F122" s="265"/>
      <c r="G122" s="297"/>
      <c r="H122" s="298" t="s">
        <v>28</v>
      </c>
      <c r="I122" s="299" t="s">
        <v>157</v>
      </c>
      <c r="J122" s="299"/>
      <c r="K122" s="299"/>
      <c r="L122" s="299"/>
      <c r="M122" s="299"/>
      <c r="N122" s="299"/>
      <c r="O122" s="299"/>
      <c r="P122" s="299"/>
      <c r="Q122" s="299"/>
      <c r="R122" s="299"/>
      <c r="S122" s="299"/>
      <c r="T122" s="299"/>
      <c r="U122" s="299"/>
      <c r="V122" s="299"/>
      <c r="W122" s="299"/>
      <c r="X122" s="299"/>
      <c r="Y122" s="299"/>
      <c r="Z122" s="299"/>
      <c r="AA122" s="299"/>
      <c r="AB122" s="299"/>
      <c r="AC122" s="299"/>
      <c r="AD122" s="299"/>
      <c r="AE122" s="299"/>
      <c r="AF122" s="299"/>
      <c r="AG122" s="299"/>
      <c r="AH122" s="299"/>
      <c r="AI122" s="299"/>
      <c r="AJ122" s="299"/>
      <c r="AK122" s="299"/>
      <c r="AL122" s="14"/>
      <c r="AM122" s="64"/>
      <c r="AN122" s="64"/>
      <c r="AO122" s="64"/>
      <c r="AP122" s="64"/>
      <c r="AQ122" s="64"/>
      <c r="AR122" s="64"/>
      <c r="AS122" s="64"/>
      <c r="AT122" s="64"/>
      <c r="AU122" s="64"/>
      <c r="AV122" s="64"/>
      <c r="AW122" s="64"/>
      <c r="AX122" s="64"/>
      <c r="AY122" s="64"/>
      <c r="AZ122" s="64"/>
      <c r="BA122" s="64"/>
      <c r="BB122" s="64"/>
      <c r="BC122" s="64"/>
    </row>
    <row r="123" s="17" customFormat="true" ht="13.5" hidden="false" customHeight="true" outlineLevel="0" collapsed="false">
      <c r="A123" s="14"/>
      <c r="B123" s="300" t="s">
        <v>127</v>
      </c>
      <c r="C123" s="301" t="s">
        <v>145</v>
      </c>
      <c r="D123" s="301"/>
      <c r="E123" s="301"/>
      <c r="F123" s="301"/>
      <c r="G123" s="301"/>
      <c r="H123" s="301"/>
      <c r="I123" s="301"/>
      <c r="J123" s="301"/>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140"/>
    </row>
    <row r="124" s="17" customFormat="true" ht="8.25" hidden="false" customHeight="true" outlineLevel="0" collapsed="false">
      <c r="A124" s="14"/>
      <c r="B124" s="302"/>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14"/>
      <c r="AM124" s="303"/>
    </row>
    <row r="125" s="17" customFormat="true" ht="27.75" hidden="false" customHeight="true" outlineLevel="0" collapsed="false">
      <c r="A125" s="14"/>
      <c r="B125" s="304" t="s">
        <v>158</v>
      </c>
      <c r="C125" s="304"/>
      <c r="D125" s="304"/>
      <c r="E125" s="304"/>
      <c r="F125" s="304"/>
      <c r="G125" s="304"/>
      <c r="H125" s="304"/>
      <c r="I125" s="304"/>
      <c r="J125" s="304"/>
      <c r="K125" s="304"/>
      <c r="L125" s="132"/>
      <c r="M125" s="233"/>
      <c r="N125" s="233"/>
      <c r="O125" s="305" t="s">
        <v>159</v>
      </c>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55" t="e">
        <f aca="false">IF(S118="","",IF(S118="○","",IF(AM119=1,"○","×")))</f>
        <v>#NAME?</v>
      </c>
      <c r="AL125" s="14"/>
      <c r="AM125" s="64" t="s">
        <v>148</v>
      </c>
      <c r="AN125" s="64"/>
      <c r="AO125" s="64"/>
      <c r="AP125" s="64"/>
      <c r="AQ125" s="64"/>
      <c r="AR125" s="64"/>
      <c r="AS125" s="64"/>
      <c r="AT125" s="64"/>
      <c r="AU125" s="64"/>
      <c r="AV125" s="64"/>
      <c r="AW125" s="64"/>
      <c r="AX125" s="64"/>
      <c r="AY125" s="64"/>
      <c r="AZ125" s="64"/>
      <c r="BA125" s="64"/>
      <c r="BB125" s="64"/>
      <c r="BC125" s="64"/>
    </row>
    <row r="126" s="17" customFormat="true" ht="8.25" hidden="false" customHeight="true" outlineLevel="0" collapsed="false">
      <c r="A126" s="14"/>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
      <c r="AM126" s="303"/>
    </row>
    <row r="127" s="17" customFormat="true" ht="21.75" hidden="false" customHeight="true" outlineLevel="0" collapsed="false">
      <c r="A127" s="14"/>
      <c r="B127" s="306" t="s">
        <v>160</v>
      </c>
      <c r="C127" s="306"/>
      <c r="D127" s="306"/>
      <c r="E127" s="306"/>
      <c r="F127" s="306"/>
      <c r="G127" s="306"/>
      <c r="H127" s="306"/>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306"/>
      <c r="AJ127" s="306"/>
      <c r="AK127" s="306"/>
      <c r="AL127" s="14"/>
      <c r="AM127" s="303"/>
    </row>
    <row r="128" customFormat="false" ht="15.75" hidden="false" customHeight="true" outlineLevel="0" collapsed="false">
      <c r="A128" s="2"/>
      <c r="B128" s="237" t="s">
        <v>161</v>
      </c>
      <c r="C128" s="2"/>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2"/>
      <c r="AL128" s="2"/>
      <c r="BB128" s="75"/>
    </row>
    <row r="129" customFormat="false" ht="24.75" hidden="false" customHeight="true" outlineLevel="0" collapsed="false">
      <c r="A129" s="2"/>
      <c r="B129" s="307" t="s">
        <v>162</v>
      </c>
      <c r="C129" s="307"/>
      <c r="D129" s="307"/>
      <c r="E129" s="307"/>
      <c r="F129" s="307"/>
      <c r="G129" s="307"/>
      <c r="H129" s="307"/>
      <c r="I129" s="307"/>
      <c r="J129" s="307"/>
      <c r="K129" s="307"/>
      <c r="L129" s="308" t="s">
        <v>163</v>
      </c>
      <c r="M129" s="308"/>
      <c r="N129" s="308"/>
      <c r="O129" s="308"/>
      <c r="P129" s="308"/>
      <c r="Q129" s="308"/>
      <c r="R129" s="308"/>
      <c r="S129" s="308"/>
      <c r="T129" s="308"/>
      <c r="U129" s="308"/>
      <c r="V129" s="308"/>
      <c r="W129" s="308"/>
      <c r="X129" s="308"/>
      <c r="Y129" s="308"/>
      <c r="Z129" s="308"/>
      <c r="AA129" s="308"/>
      <c r="AB129" s="309" t="n">
        <f aca="false">SUM('別紙様式6-2 事業所個票１:事業所個票10'!ag37)</f>
        <v>0</v>
      </c>
      <c r="AC129" s="310" t="s">
        <v>164</v>
      </c>
      <c r="AD129" s="63" t="str">
        <f aca="false">IF(AB130=0,"",IF(AB129&gt;=AB130,"○","×"))</f>
        <v/>
      </c>
      <c r="AE129" s="2"/>
      <c r="AF129" s="2"/>
      <c r="AG129" s="2"/>
      <c r="AH129" s="2"/>
      <c r="AI129" s="2"/>
      <c r="AJ129" s="2"/>
      <c r="AK129" s="2"/>
      <c r="AL129" s="2"/>
      <c r="AM129" s="311" t="str">
        <f aca="false">IF(OR(AD129="×",AD131="×"),"×","")</f>
        <v/>
      </c>
    </row>
    <row r="130" customFormat="false" ht="24.75" hidden="false" customHeight="true" outlineLevel="0" collapsed="false">
      <c r="A130" s="2"/>
      <c r="B130" s="307"/>
      <c r="C130" s="307"/>
      <c r="D130" s="307"/>
      <c r="E130" s="307"/>
      <c r="F130" s="307"/>
      <c r="G130" s="307"/>
      <c r="H130" s="307"/>
      <c r="I130" s="307"/>
      <c r="J130" s="307"/>
      <c r="K130" s="307"/>
      <c r="L130" s="308" t="s">
        <v>165</v>
      </c>
      <c r="M130" s="308"/>
      <c r="N130" s="308"/>
      <c r="O130" s="308"/>
      <c r="P130" s="308"/>
      <c r="Q130" s="308"/>
      <c r="R130" s="308"/>
      <c r="S130" s="308"/>
      <c r="T130" s="308"/>
      <c r="U130" s="308"/>
      <c r="V130" s="308"/>
      <c r="W130" s="308"/>
      <c r="X130" s="308"/>
      <c r="Y130" s="308"/>
      <c r="Z130" s="308"/>
      <c r="AA130" s="308"/>
      <c r="AB130" s="309" t="n">
        <f aca="false">SUM('別紙様式6-2 事業所個票１:事業所個票10'!ci6)</f>
        <v>0</v>
      </c>
      <c r="AC130" s="310"/>
      <c r="AD130" s="63"/>
      <c r="AE130" s="2"/>
      <c r="AF130" s="2"/>
      <c r="AG130" s="2"/>
      <c r="AH130" s="2"/>
      <c r="AI130" s="2"/>
      <c r="AJ130" s="2"/>
      <c r="AK130" s="2"/>
      <c r="AL130" s="2"/>
    </row>
    <row r="131" customFormat="false" ht="24.75" hidden="false" customHeight="true" outlineLevel="0" collapsed="false">
      <c r="A131" s="2"/>
      <c r="B131" s="312" t="s">
        <v>166</v>
      </c>
      <c r="C131" s="312"/>
      <c r="D131" s="312"/>
      <c r="E131" s="312"/>
      <c r="F131" s="312"/>
      <c r="G131" s="312"/>
      <c r="H131" s="312"/>
      <c r="I131" s="312"/>
      <c r="J131" s="312"/>
      <c r="K131" s="312"/>
      <c r="L131" s="308" t="s">
        <v>163</v>
      </c>
      <c r="M131" s="308"/>
      <c r="N131" s="308"/>
      <c r="O131" s="308"/>
      <c r="P131" s="308"/>
      <c r="Q131" s="308"/>
      <c r="R131" s="308"/>
      <c r="S131" s="308"/>
      <c r="T131" s="308"/>
      <c r="U131" s="308"/>
      <c r="V131" s="308"/>
      <c r="W131" s="308"/>
      <c r="X131" s="308"/>
      <c r="Y131" s="308"/>
      <c r="Z131" s="308"/>
      <c r="AA131" s="308"/>
      <c r="AB131" s="309" t="n">
        <f aca="false">SUM('別紙様式6-2 事業所個票１:事業所個票10'!ao37)</f>
        <v>0</v>
      </c>
      <c r="AC131" s="310" t="s">
        <v>164</v>
      </c>
      <c r="AD131" s="63" t="str">
        <f aca="false">IF(AB132=0,"",IF(AB131&gt;=AB132,"○","×"))</f>
        <v/>
      </c>
      <c r="AE131" s="2"/>
      <c r="AF131" s="313"/>
      <c r="AG131" s="2"/>
      <c r="AH131" s="2"/>
      <c r="AI131" s="2"/>
      <c r="AJ131" s="2"/>
      <c r="AK131" s="2"/>
      <c r="AL131" s="2"/>
    </row>
    <row r="132" customFormat="false" ht="24.75" hidden="false" customHeight="true" outlineLevel="0" collapsed="false">
      <c r="A132" s="2"/>
      <c r="B132" s="312"/>
      <c r="C132" s="312"/>
      <c r="D132" s="312"/>
      <c r="E132" s="312"/>
      <c r="F132" s="312"/>
      <c r="G132" s="312"/>
      <c r="H132" s="312"/>
      <c r="I132" s="312"/>
      <c r="J132" s="312"/>
      <c r="K132" s="312"/>
      <c r="L132" s="308" t="s">
        <v>165</v>
      </c>
      <c r="M132" s="308"/>
      <c r="N132" s="308"/>
      <c r="O132" s="308"/>
      <c r="P132" s="308"/>
      <c r="Q132" s="308"/>
      <c r="R132" s="308"/>
      <c r="S132" s="308"/>
      <c r="T132" s="308"/>
      <c r="U132" s="308"/>
      <c r="V132" s="308"/>
      <c r="W132" s="308"/>
      <c r="X132" s="308"/>
      <c r="Y132" s="308"/>
      <c r="Z132" s="308"/>
      <c r="AA132" s="308"/>
      <c r="AB132" s="309" t="n">
        <f aca="false">SUM('別紙様式6-2 事業所個票１:事業所個票10'!ci6)</f>
        <v>0</v>
      </c>
      <c r="AC132" s="310"/>
      <c r="AD132" s="63"/>
      <c r="AE132" s="2"/>
      <c r="AF132" s="313"/>
      <c r="AG132" s="2"/>
      <c r="AH132" s="2"/>
      <c r="AI132" s="2"/>
      <c r="AJ132" s="2"/>
      <c r="AK132" s="2"/>
      <c r="AL132" s="2"/>
    </row>
    <row r="133" customFormat="false" ht="6" hidden="false" customHeight="true" outlineLevel="0" collapsed="false">
      <c r="A133" s="2"/>
      <c r="B133" s="237"/>
      <c r="C133" s="2"/>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2"/>
      <c r="AL133" s="2"/>
      <c r="AM133" s="314"/>
      <c r="BB133" s="75"/>
    </row>
    <row r="134" customFormat="false" ht="14.25" hidden="false" customHeight="true" outlineLevel="0" collapsed="false">
      <c r="A134" s="2"/>
      <c r="B134" s="315" t="s">
        <v>167</v>
      </c>
      <c r="D134" s="316"/>
      <c r="E134" s="316"/>
      <c r="F134" s="316"/>
      <c r="G134" s="316"/>
      <c r="H134" s="316"/>
      <c r="I134" s="316"/>
      <c r="J134" s="316"/>
      <c r="K134" s="316"/>
      <c r="L134" s="316"/>
      <c r="M134" s="316"/>
      <c r="N134" s="316"/>
      <c r="O134" s="316"/>
      <c r="P134" s="316"/>
      <c r="Q134" s="316"/>
      <c r="R134" s="316"/>
      <c r="S134" s="316"/>
      <c r="T134" s="316"/>
      <c r="U134" s="316"/>
      <c r="V134" s="146"/>
      <c r="W134" s="146"/>
      <c r="X134" s="146"/>
      <c r="Y134" s="146"/>
      <c r="Z134" s="146"/>
      <c r="AA134" s="146"/>
      <c r="AB134" s="146"/>
      <c r="AC134" s="146"/>
      <c r="AD134" s="146"/>
      <c r="AE134" s="146"/>
      <c r="AF134" s="146"/>
      <c r="AG134" s="146"/>
      <c r="AH134" s="146"/>
      <c r="AI134" s="146"/>
      <c r="AJ134" s="146"/>
      <c r="AK134" s="55" t="str">
        <f aca="false">IF(AM129="","",IF(AM129="○","",IF(OR(AM136=1,AM137=1,AM138=1,AND(AM139=1,F139&lt;&gt;"")),"○","×")))</f>
        <v/>
      </c>
      <c r="AL134" s="2"/>
      <c r="AM134" s="64" t="s">
        <v>168</v>
      </c>
      <c r="AN134" s="64"/>
      <c r="AO134" s="64"/>
      <c r="AP134" s="64"/>
      <c r="AQ134" s="64"/>
      <c r="AR134" s="64"/>
      <c r="AS134" s="64"/>
      <c r="AT134" s="64"/>
      <c r="AU134" s="64"/>
      <c r="AV134" s="64"/>
      <c r="AW134" s="64"/>
      <c r="AX134" s="64"/>
      <c r="AY134" s="64"/>
      <c r="AZ134" s="64"/>
      <c r="BA134" s="64"/>
      <c r="BB134" s="64"/>
      <c r="BC134" s="64"/>
    </row>
    <row r="135" s="17" customFormat="true" ht="14.25" hidden="false" customHeight="true" outlineLevel="0" collapsed="false">
      <c r="A135" s="14"/>
      <c r="B135" s="317" t="s">
        <v>169</v>
      </c>
      <c r="C135" s="318"/>
      <c r="D135" s="319"/>
      <c r="E135" s="320"/>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2"/>
      <c r="AL135" s="14"/>
      <c r="AN135" s="323"/>
      <c r="AO135" s="323"/>
      <c r="AP135" s="323"/>
      <c r="AQ135" s="323"/>
      <c r="AR135" s="323"/>
      <c r="AS135" s="323"/>
      <c r="AT135" s="323"/>
      <c r="AU135" s="323"/>
      <c r="AV135" s="324"/>
      <c r="AW135" s="324"/>
      <c r="AX135" s="324"/>
      <c r="AY135" s="324"/>
      <c r="AZ135" s="324"/>
      <c r="BA135" s="325"/>
    </row>
    <row r="136" s="17" customFormat="true" ht="16.5" hidden="false" customHeight="true" outlineLevel="0" collapsed="false">
      <c r="A136" s="14"/>
      <c r="B136" s="113"/>
      <c r="C136" s="326"/>
      <c r="D136" s="106" t="s">
        <v>170</v>
      </c>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126"/>
      <c r="AJ136" s="14"/>
      <c r="AK136" s="127"/>
      <c r="AL136" s="14"/>
      <c r="AM136" s="74" t="n">
        <f aca="false">FALSE()</f>
        <v>0</v>
      </c>
      <c r="AN136" s="323"/>
      <c r="AO136" s="323"/>
      <c r="AP136" s="323"/>
      <c r="AQ136" s="323"/>
      <c r="AR136" s="323"/>
      <c r="AS136" s="323"/>
      <c r="AT136" s="323"/>
      <c r="AU136" s="324"/>
      <c r="AV136" s="325"/>
      <c r="AW136" s="325"/>
      <c r="AX136" s="325"/>
      <c r="AY136" s="325"/>
      <c r="AZ136" s="325"/>
    </row>
    <row r="137" s="17" customFormat="true" ht="16.5" hidden="false" customHeight="true" outlineLevel="0" collapsed="false">
      <c r="A137" s="14"/>
      <c r="B137" s="113"/>
      <c r="C137" s="327"/>
      <c r="D137" s="106" t="s">
        <v>171</v>
      </c>
      <c r="E137" s="328"/>
      <c r="F137" s="328"/>
      <c r="G137" s="328"/>
      <c r="H137" s="328"/>
      <c r="I137" s="328"/>
      <c r="J137" s="328"/>
      <c r="K137" s="328"/>
      <c r="L137" s="328"/>
      <c r="M137" s="328"/>
      <c r="N137" s="328"/>
      <c r="O137" s="328"/>
      <c r="P137" s="328"/>
      <c r="Q137" s="328"/>
      <c r="R137" s="328"/>
      <c r="S137" s="328"/>
      <c r="T137" s="40"/>
      <c r="U137" s="40"/>
      <c r="V137" s="40"/>
      <c r="W137" s="40"/>
      <c r="X137" s="40"/>
      <c r="Y137" s="40"/>
      <c r="Z137" s="40"/>
      <c r="AA137" s="40"/>
      <c r="AB137" s="40"/>
      <c r="AC137" s="40"/>
      <c r="AD137" s="40"/>
      <c r="AE137" s="40"/>
      <c r="AF137" s="40"/>
      <c r="AG137" s="40"/>
      <c r="AH137" s="40"/>
      <c r="AI137" s="126"/>
      <c r="AJ137" s="14"/>
      <c r="AK137" s="127"/>
      <c r="AL137" s="14"/>
      <c r="AM137" s="74" t="n">
        <f aca="false">FALSE()</f>
        <v>0</v>
      </c>
      <c r="AN137" s="323"/>
      <c r="AO137" s="323"/>
      <c r="AP137" s="323"/>
      <c r="AQ137" s="323"/>
      <c r="AR137" s="323"/>
      <c r="AS137" s="323"/>
      <c r="AT137" s="323"/>
      <c r="AU137" s="324"/>
      <c r="AV137" s="325"/>
      <c r="AW137" s="325"/>
      <c r="AX137" s="325"/>
      <c r="AY137" s="325"/>
      <c r="AZ137" s="325"/>
    </row>
    <row r="138" s="17" customFormat="true" ht="25.5" hidden="false" customHeight="true" outlineLevel="0" collapsed="false">
      <c r="A138" s="14"/>
      <c r="B138" s="113"/>
      <c r="C138" s="327"/>
      <c r="D138" s="329" t="s">
        <v>172</v>
      </c>
      <c r="E138" s="329"/>
      <c r="F138" s="329"/>
      <c r="G138" s="329"/>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14"/>
      <c r="AK138" s="127"/>
      <c r="AL138" s="330"/>
      <c r="AM138" s="74" t="n">
        <f aca="false">FALSE()</f>
        <v>0</v>
      </c>
      <c r="AN138" s="324"/>
      <c r="AO138" s="324"/>
      <c r="AP138" s="324"/>
      <c r="AS138" s="325"/>
      <c r="AT138" s="325"/>
    </row>
    <row r="139" s="17" customFormat="true" ht="18" hidden="false" customHeight="true" outlineLevel="0" collapsed="false">
      <c r="A139" s="14"/>
      <c r="B139" s="331"/>
      <c r="C139" s="332"/>
      <c r="D139" s="333" t="s">
        <v>173</v>
      </c>
      <c r="E139" s="334"/>
      <c r="F139" s="335"/>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336" t="s">
        <v>68</v>
      </c>
      <c r="AL139" s="14"/>
      <c r="AM139" s="74" t="n">
        <f aca="false">FALSE()</f>
        <v>0</v>
      </c>
      <c r="AN139" s="257" t="s">
        <v>174</v>
      </c>
      <c r="AO139" s="257"/>
      <c r="AP139" s="257"/>
      <c r="AQ139" s="257"/>
      <c r="AR139" s="257"/>
      <c r="AS139" s="257"/>
      <c r="AT139" s="257"/>
      <c r="AU139" s="257"/>
      <c r="AV139" s="257"/>
      <c r="AW139" s="257"/>
      <c r="AX139" s="257"/>
      <c r="AY139" s="257"/>
      <c r="AZ139" s="257"/>
      <c r="BA139" s="257"/>
      <c r="BB139" s="257"/>
      <c r="BC139" s="257"/>
    </row>
    <row r="140" customFormat="false" ht="7.5" hidden="false" customHeight="true" outlineLevel="0" collapsed="false">
      <c r="A140" s="2"/>
      <c r="B140" s="337"/>
      <c r="C140" s="338"/>
      <c r="D140" s="338"/>
      <c r="E140" s="338"/>
      <c r="F140" s="338"/>
      <c r="G140" s="338"/>
      <c r="H140" s="338"/>
      <c r="I140" s="338"/>
      <c r="J140" s="338"/>
      <c r="K140" s="338"/>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2"/>
      <c r="BD140" s="17"/>
    </row>
    <row r="141" customFormat="false" ht="17.25" hidden="false" customHeight="true" outlineLevel="0" collapsed="false">
      <c r="A141" s="2"/>
      <c r="B141" s="306" t="s">
        <v>175</v>
      </c>
      <c r="C141" s="306"/>
      <c r="D141" s="306"/>
      <c r="E141" s="306"/>
      <c r="F141" s="306"/>
      <c r="G141" s="306"/>
      <c r="H141" s="306"/>
      <c r="I141" s="306"/>
      <c r="J141" s="306"/>
      <c r="K141" s="306"/>
      <c r="L141" s="306"/>
      <c r="M141" s="306"/>
      <c r="N141" s="306"/>
      <c r="O141" s="306"/>
      <c r="P141" s="306"/>
      <c r="Q141" s="306"/>
      <c r="R141" s="306"/>
      <c r="S141" s="306"/>
      <c r="T141" s="306"/>
      <c r="U141" s="306"/>
      <c r="V141" s="306"/>
      <c r="W141" s="306"/>
      <c r="X141" s="306"/>
      <c r="Y141" s="306"/>
      <c r="Z141" s="306"/>
      <c r="AA141" s="306"/>
      <c r="AB141" s="306"/>
      <c r="AC141" s="306"/>
      <c r="AD141" s="306"/>
      <c r="AE141" s="306"/>
      <c r="AF141" s="306"/>
      <c r="AG141" s="306"/>
      <c r="AH141" s="306"/>
      <c r="AI141" s="306"/>
      <c r="AJ141" s="306"/>
      <c r="AK141" s="306"/>
      <c r="AL141" s="2"/>
      <c r="AM141" s="339" t="str">
        <f aca="false">IF(SUM('別紙様式6-2 事業所個票１:事業所個票10'!ci9)&gt;=1,"表示","表示不要")</f>
        <v>表示不要</v>
      </c>
    </row>
    <row r="142" customFormat="false" ht="14.25" hidden="false" customHeight="false" outlineLevel="0" collapsed="false">
      <c r="A142" s="2"/>
      <c r="B142" s="237" t="s">
        <v>176</v>
      </c>
      <c r="C142" s="2"/>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2"/>
    </row>
    <row r="143" customFormat="false" ht="16.5" hidden="false" customHeight="true" outlineLevel="0" collapsed="false">
      <c r="A143" s="2"/>
      <c r="B143" s="340" t="s">
        <v>177</v>
      </c>
      <c r="C143" s="340"/>
      <c r="D143" s="340"/>
      <c r="E143" s="340"/>
      <c r="F143" s="340"/>
      <c r="G143" s="340"/>
      <c r="H143" s="340"/>
      <c r="I143" s="340"/>
      <c r="J143" s="340"/>
      <c r="K143" s="340"/>
      <c r="L143" s="340"/>
      <c r="M143" s="340"/>
      <c r="N143" s="340"/>
      <c r="O143" s="340"/>
      <c r="P143" s="340"/>
      <c r="Q143" s="340"/>
      <c r="R143" s="341" t="s">
        <v>101</v>
      </c>
      <c r="S143" s="342" t="str">
        <f aca="false">IF(SUM('別紙様式6-2 事業所個票１:事業所個票10'!ci7)&gt;=1,"×","○")</f>
        <v>○</v>
      </c>
      <c r="T143" s="2"/>
      <c r="U143" s="313"/>
      <c r="V143" s="2"/>
      <c r="W143" s="2"/>
      <c r="X143" s="2"/>
      <c r="Y143" s="2"/>
      <c r="Z143" s="2"/>
      <c r="AA143" s="2"/>
      <c r="AB143" s="2"/>
      <c r="AC143" s="2"/>
      <c r="AD143" s="2"/>
      <c r="AE143" s="2"/>
      <c r="AF143" s="2"/>
      <c r="AG143" s="2"/>
      <c r="AH143" s="2"/>
      <c r="AI143" s="2"/>
      <c r="AJ143" s="2"/>
      <c r="AK143" s="2"/>
      <c r="AL143" s="2"/>
      <c r="AM143" s="257" t="s">
        <v>178</v>
      </c>
      <c r="AN143" s="257"/>
      <c r="AO143" s="257"/>
      <c r="AP143" s="257"/>
      <c r="AQ143" s="257"/>
      <c r="AR143" s="257"/>
      <c r="AS143" s="257"/>
      <c r="AT143" s="257"/>
      <c r="AU143" s="257"/>
      <c r="AV143" s="257"/>
      <c r="AW143" s="257"/>
      <c r="AX143" s="257"/>
      <c r="AY143" s="257"/>
      <c r="AZ143" s="257"/>
      <c r="BA143" s="257"/>
      <c r="BB143" s="257"/>
      <c r="BC143" s="257"/>
    </row>
    <row r="144" customFormat="false" ht="16.5" hidden="false" customHeight="true" outlineLevel="0" collapsed="false">
      <c r="A144" s="2"/>
      <c r="B144" s="343" t="s">
        <v>179</v>
      </c>
      <c r="C144" s="343"/>
      <c r="D144" s="343"/>
      <c r="E144" s="343"/>
      <c r="F144" s="343"/>
      <c r="G144" s="343"/>
      <c r="H144" s="343"/>
      <c r="I144" s="343"/>
      <c r="J144" s="343"/>
      <c r="K144" s="343"/>
      <c r="L144" s="343"/>
      <c r="M144" s="343"/>
      <c r="N144" s="343"/>
      <c r="O144" s="343"/>
      <c r="P144" s="343"/>
      <c r="Q144" s="343"/>
      <c r="R144" s="341" t="s">
        <v>101</v>
      </c>
      <c r="S144" s="344" t="str">
        <f aca="false">IF(SUM('別紙様式6-2 事業所個票１:事業所個票10'!ci8)&gt;=1,"×","○")</f>
        <v>○</v>
      </c>
      <c r="T144" s="2"/>
      <c r="U144" s="313"/>
      <c r="V144" s="2"/>
      <c r="W144" s="2"/>
      <c r="X144" s="2"/>
      <c r="Y144" s="2"/>
      <c r="Z144" s="2"/>
      <c r="AA144" s="2"/>
      <c r="AB144" s="2"/>
      <c r="AC144" s="2"/>
      <c r="AD144" s="2"/>
      <c r="AE144" s="2"/>
      <c r="AF144" s="2"/>
      <c r="AG144" s="2"/>
      <c r="AH144" s="2"/>
      <c r="AI144" s="2"/>
      <c r="AJ144" s="2"/>
      <c r="AK144" s="2"/>
      <c r="AL144" s="2"/>
      <c r="AM144" s="257" t="s">
        <v>178</v>
      </c>
      <c r="AN144" s="257"/>
      <c r="AO144" s="257"/>
      <c r="AP144" s="257"/>
      <c r="AQ144" s="257"/>
      <c r="AR144" s="257"/>
      <c r="AS144" s="257"/>
      <c r="AT144" s="257"/>
      <c r="AU144" s="257"/>
      <c r="AV144" s="257"/>
      <c r="AW144" s="257"/>
      <c r="AX144" s="257"/>
      <c r="AY144" s="257"/>
      <c r="AZ144" s="257"/>
      <c r="BA144" s="257"/>
      <c r="BB144" s="257"/>
      <c r="BC144" s="257"/>
    </row>
    <row r="145" s="17" customFormat="true" ht="6.75" hidden="false" customHeight="true" outlineLevel="0" collapsed="false">
      <c r="A145" s="14"/>
      <c r="B145" s="132"/>
      <c r="C145" s="132"/>
      <c r="D145" s="132"/>
      <c r="E145" s="132"/>
      <c r="F145" s="125"/>
      <c r="G145" s="126"/>
      <c r="H145" s="126"/>
      <c r="I145" s="126"/>
      <c r="J145" s="126"/>
      <c r="K145" s="126"/>
      <c r="L145" s="126"/>
      <c r="M145" s="219"/>
      <c r="N145" s="219"/>
      <c r="O145" s="219"/>
      <c r="P145" s="219"/>
      <c r="Q145" s="219"/>
      <c r="R145" s="219"/>
      <c r="S145" s="219"/>
      <c r="T145" s="219"/>
      <c r="U145" s="126"/>
      <c r="V145" s="126"/>
      <c r="W145" s="152"/>
      <c r="X145" s="126"/>
      <c r="Y145" s="126"/>
      <c r="Z145" s="126"/>
      <c r="AA145" s="219"/>
      <c r="AB145" s="126"/>
      <c r="AC145" s="126"/>
      <c r="AD145" s="126"/>
      <c r="AE145" s="126"/>
      <c r="AF145" s="126"/>
      <c r="AG145" s="126"/>
      <c r="AH145" s="126"/>
      <c r="AI145" s="126"/>
      <c r="AJ145" s="126"/>
      <c r="AK145" s="126"/>
      <c r="AL145" s="14"/>
    </row>
    <row r="146" s="223" customFormat="true" ht="18" hidden="false" customHeight="true" outlineLevel="0" collapsed="false">
      <c r="A146" s="220"/>
      <c r="B146" s="345" t="s">
        <v>180</v>
      </c>
      <c r="C146" s="345"/>
      <c r="D146" s="345"/>
      <c r="E146" s="345"/>
      <c r="F146" s="345"/>
      <c r="G146" s="345"/>
      <c r="H146" s="345"/>
      <c r="I146" s="345"/>
      <c r="J146" s="345"/>
      <c r="K146" s="345"/>
      <c r="L146" s="345"/>
      <c r="M146" s="345"/>
      <c r="N146" s="345"/>
      <c r="O146" s="345"/>
      <c r="P146" s="345"/>
      <c r="Q146" s="345"/>
      <c r="R146" s="345"/>
      <c r="S146" s="345"/>
      <c r="T146" s="345"/>
      <c r="U146" s="345"/>
      <c r="V146" s="345"/>
      <c r="W146" s="345"/>
      <c r="X146" s="345"/>
      <c r="Y146" s="345"/>
      <c r="Z146" s="345"/>
      <c r="AA146" s="345"/>
      <c r="AB146" s="345"/>
      <c r="AC146" s="345"/>
      <c r="AD146" s="345"/>
      <c r="AE146" s="345"/>
      <c r="AF146" s="345"/>
      <c r="AG146" s="345"/>
      <c r="AH146" s="345"/>
      <c r="AI146" s="345"/>
      <c r="AJ146" s="345"/>
      <c r="AK146" s="345"/>
      <c r="AL146" s="346"/>
    </row>
    <row r="147" s="17" customFormat="true" ht="18.75" hidden="false" customHeight="true" outlineLevel="0" collapsed="false">
      <c r="A147" s="14"/>
      <c r="B147" s="143" t="s">
        <v>181</v>
      </c>
      <c r="C147" s="106"/>
      <c r="D147" s="106"/>
      <c r="E147" s="106"/>
      <c r="F147" s="106"/>
      <c r="G147" s="106"/>
      <c r="H147" s="106"/>
      <c r="I147" s="106"/>
      <c r="J147" s="106"/>
      <c r="K147" s="106"/>
      <c r="L147" s="106"/>
      <c r="M147" s="106"/>
      <c r="N147" s="106"/>
      <c r="O147" s="106"/>
      <c r="P147" s="106"/>
      <c r="Q147" s="106"/>
      <c r="R147" s="106"/>
      <c r="S147" s="106"/>
      <c r="T147" s="106"/>
      <c r="U147" s="106"/>
      <c r="V147" s="14"/>
      <c r="W147" s="106"/>
      <c r="X147" s="106"/>
      <c r="Y147" s="106"/>
      <c r="Z147" s="106"/>
      <c r="AA147" s="106"/>
      <c r="AB147" s="106"/>
      <c r="AC147" s="106"/>
      <c r="AD147" s="106"/>
      <c r="AE147" s="106"/>
      <c r="AF147" s="106"/>
      <c r="AG147" s="106"/>
      <c r="AH147" s="14"/>
      <c r="AI147" s="347" t="str">
        <f aca="false">IF(SUM('別紙様式6-2 事業所個票１:事業所個票10'!ci10)=0,"該当","")</f>
        <v>該当</v>
      </c>
      <c r="AJ147" s="347"/>
      <c r="AK147" s="347"/>
      <c r="AL147" s="14"/>
    </row>
    <row r="148" s="17" customFormat="true" ht="28.5" hidden="false" customHeight="true" outlineLevel="0" collapsed="false">
      <c r="A148" s="14"/>
      <c r="B148" s="183" t="s">
        <v>101</v>
      </c>
      <c r="C148" s="348" t="s">
        <v>182</v>
      </c>
      <c r="D148" s="348"/>
      <c r="E148" s="348"/>
      <c r="F148" s="348"/>
      <c r="G148" s="348"/>
      <c r="H148" s="348"/>
      <c r="I148" s="348"/>
      <c r="J148" s="348"/>
      <c r="K148" s="348"/>
      <c r="L148" s="348"/>
      <c r="M148" s="348"/>
      <c r="N148" s="348"/>
      <c r="O148" s="348"/>
      <c r="P148" s="348"/>
      <c r="Q148" s="348"/>
      <c r="R148" s="348"/>
      <c r="S148" s="348"/>
      <c r="T148" s="348"/>
      <c r="U148" s="348"/>
      <c r="V148" s="348"/>
      <c r="W148" s="348"/>
      <c r="X148" s="348"/>
      <c r="Y148" s="348"/>
      <c r="Z148" s="348"/>
      <c r="AA148" s="348"/>
      <c r="AB148" s="348"/>
      <c r="AC148" s="348"/>
      <c r="AD148" s="348"/>
      <c r="AE148" s="348"/>
      <c r="AF148" s="348"/>
      <c r="AG148" s="348"/>
      <c r="AH148" s="348"/>
      <c r="AI148" s="348"/>
      <c r="AJ148" s="348"/>
      <c r="AK148" s="348"/>
      <c r="AL148" s="14"/>
    </row>
    <row r="149" s="17" customFormat="true" ht="3.75" hidden="false" customHeight="true" outlineLevel="0" collapsed="false">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row>
    <row r="150" s="17" customFormat="true" ht="14.25" hidden="false" customHeight="true" outlineLevel="0" collapsed="false">
      <c r="A150" s="14"/>
      <c r="B150" s="143" t="s">
        <v>183</v>
      </c>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06"/>
      <c r="AI150" s="347" t="e">
        <f aca="false">IF(SUM('別紙様式6-2 事業所個票１:事業所個票10'!ci10)&gt;=1,"該当","")</f>
        <v>#NAME?</v>
      </c>
      <c r="AJ150" s="347"/>
      <c r="AK150" s="347"/>
      <c r="AL150" s="14"/>
    </row>
    <row r="151" s="17" customFormat="true" ht="39" hidden="false" customHeight="true" outlineLevel="0" collapsed="false">
      <c r="A151" s="14"/>
      <c r="B151" s="183" t="s">
        <v>101</v>
      </c>
      <c r="C151" s="348" t="s">
        <v>184</v>
      </c>
      <c r="D151" s="348"/>
      <c r="E151" s="348"/>
      <c r="F151" s="348"/>
      <c r="G151" s="348"/>
      <c r="H151" s="348"/>
      <c r="I151" s="348"/>
      <c r="J151" s="348"/>
      <c r="K151" s="348"/>
      <c r="L151" s="348"/>
      <c r="M151" s="348"/>
      <c r="N151" s="348"/>
      <c r="O151" s="348"/>
      <c r="P151" s="348"/>
      <c r="Q151" s="348"/>
      <c r="R151" s="348"/>
      <c r="S151" s="348"/>
      <c r="T151" s="348"/>
      <c r="U151" s="348"/>
      <c r="V151" s="348"/>
      <c r="W151" s="348"/>
      <c r="X151" s="348"/>
      <c r="Y151" s="348"/>
      <c r="Z151" s="348"/>
      <c r="AA151" s="348"/>
      <c r="AB151" s="348"/>
      <c r="AC151" s="348"/>
      <c r="AD151" s="348"/>
      <c r="AE151" s="348"/>
      <c r="AF151" s="348"/>
      <c r="AG151" s="348"/>
      <c r="AH151" s="348"/>
      <c r="AI151" s="348"/>
      <c r="AJ151" s="348"/>
      <c r="AK151" s="348"/>
      <c r="AL151" s="14"/>
    </row>
    <row r="152" s="17" customFormat="true" ht="4.5" hidden="false" customHeight="true" outlineLevel="0" collapsed="false">
      <c r="A152" s="14"/>
      <c r="B152" s="349"/>
      <c r="C152" s="349"/>
      <c r="D152" s="349"/>
      <c r="E152" s="349"/>
      <c r="F152" s="349"/>
      <c r="G152" s="349"/>
      <c r="H152" s="349"/>
      <c r="I152" s="349"/>
      <c r="J152" s="349"/>
      <c r="K152" s="349"/>
      <c r="L152" s="349"/>
      <c r="M152" s="349"/>
      <c r="N152" s="349"/>
      <c r="O152" s="349"/>
      <c r="P152" s="349"/>
      <c r="Q152" s="349"/>
      <c r="R152" s="349"/>
      <c r="S152" s="349"/>
      <c r="T152" s="349"/>
      <c r="U152" s="349"/>
      <c r="V152" s="349"/>
      <c r="W152" s="349"/>
      <c r="X152" s="349"/>
      <c r="Y152" s="349"/>
      <c r="Z152" s="349"/>
      <c r="AA152" s="349"/>
      <c r="AB152" s="349"/>
      <c r="AC152" s="349"/>
      <c r="AD152" s="349"/>
      <c r="AE152" s="349"/>
      <c r="AF152" s="349"/>
      <c r="AG152" s="349"/>
      <c r="AH152" s="349"/>
      <c r="AI152" s="349"/>
      <c r="AJ152" s="349"/>
      <c r="AK152" s="349"/>
      <c r="AL152" s="14"/>
      <c r="AM152" s="1"/>
    </row>
    <row r="153" s="17" customFormat="true" ht="13.5" hidden="false" customHeight="true" outlineLevel="0" collapsed="false">
      <c r="A153" s="14"/>
      <c r="B153" s="350" t="s">
        <v>185</v>
      </c>
      <c r="C153" s="350"/>
      <c r="D153" s="350"/>
      <c r="E153" s="350"/>
      <c r="F153" s="351" t="s">
        <v>186</v>
      </c>
      <c r="G153" s="351"/>
      <c r="H153" s="351"/>
      <c r="I153" s="351"/>
      <c r="J153" s="351"/>
      <c r="K153" s="351"/>
      <c r="L153" s="351"/>
      <c r="M153" s="351"/>
      <c r="N153" s="351"/>
      <c r="O153" s="351"/>
      <c r="P153" s="351"/>
      <c r="Q153" s="351"/>
      <c r="R153" s="351"/>
      <c r="S153" s="351"/>
      <c r="T153" s="351"/>
      <c r="U153" s="351"/>
      <c r="V153" s="351"/>
      <c r="W153" s="351"/>
      <c r="X153" s="351"/>
      <c r="Y153" s="351"/>
      <c r="Z153" s="351"/>
      <c r="AA153" s="351"/>
      <c r="AB153" s="351"/>
      <c r="AC153" s="351"/>
      <c r="AD153" s="351"/>
      <c r="AE153" s="351"/>
      <c r="AF153" s="351"/>
      <c r="AG153" s="351"/>
      <c r="AH153" s="351"/>
      <c r="AI153" s="351"/>
      <c r="AJ153" s="351"/>
      <c r="AK153" s="352" t="str">
        <f aca="false">IF(AI150="該当",IF(AND(COUNTIF(AM154:AM157,1)&gt;=1,COUNTIF(AM158:AM161,1)&gt;=1,COUNTIF(AM162:AM165,1)&gt;=1,COUNTIF(AM166:AM169,1)&gt;=1,COUNTIF(AM170:AM173,1)&gt;=1,COUNTIF(AM174:AM177,1)&gt;=1),"○","×"),IF(COUNTIF(AM154:AM177,1)&gt;=1,"○","×"))</f>
        <v>×</v>
      </c>
      <c r="AL153" s="14"/>
      <c r="AM153" s="353" t="s">
        <v>187</v>
      </c>
      <c r="AN153" s="64" t="s">
        <v>188</v>
      </c>
      <c r="AO153" s="64"/>
      <c r="AP153" s="64"/>
      <c r="AQ153" s="64"/>
      <c r="AR153" s="64"/>
      <c r="AS153" s="64"/>
      <c r="AT153" s="64"/>
      <c r="AU153" s="64"/>
      <c r="AV153" s="64"/>
      <c r="AW153" s="64"/>
      <c r="AX153" s="64"/>
      <c r="AY153" s="64"/>
      <c r="AZ153" s="64"/>
      <c r="BA153" s="64"/>
      <c r="BB153" s="64"/>
      <c r="BC153" s="64"/>
    </row>
    <row r="154" s="17" customFormat="true" ht="14.25" hidden="false" customHeight="true" outlineLevel="0" collapsed="false">
      <c r="A154" s="14"/>
      <c r="B154" s="354" t="s">
        <v>189</v>
      </c>
      <c r="C154" s="354"/>
      <c r="D154" s="354"/>
      <c r="E154" s="354"/>
      <c r="F154" s="355"/>
      <c r="G154" s="356" t="s">
        <v>190</v>
      </c>
      <c r="H154" s="356"/>
      <c r="I154" s="356"/>
      <c r="J154" s="356"/>
      <c r="K154" s="356"/>
      <c r="L154" s="356"/>
      <c r="M154" s="356"/>
      <c r="N154" s="356"/>
      <c r="O154" s="356"/>
      <c r="P154" s="356"/>
      <c r="Q154" s="356"/>
      <c r="R154" s="356"/>
      <c r="S154" s="356"/>
      <c r="T154" s="356"/>
      <c r="U154" s="356"/>
      <c r="V154" s="356"/>
      <c r="W154" s="356"/>
      <c r="X154" s="356"/>
      <c r="Y154" s="356"/>
      <c r="Z154" s="356"/>
      <c r="AA154" s="356"/>
      <c r="AB154" s="356"/>
      <c r="AC154" s="356"/>
      <c r="AD154" s="356"/>
      <c r="AE154" s="356"/>
      <c r="AF154" s="356"/>
      <c r="AG154" s="356"/>
      <c r="AH154" s="356"/>
      <c r="AI154" s="356"/>
      <c r="AJ154" s="356"/>
      <c r="AK154" s="356"/>
      <c r="AL154" s="14"/>
      <c r="AM154" s="74" t="n">
        <f aca="false">FALSE()</f>
        <v>0</v>
      </c>
    </row>
    <row r="155" s="17" customFormat="true" ht="13.5" hidden="false" customHeight="true" outlineLevel="0" collapsed="false">
      <c r="A155" s="14"/>
      <c r="B155" s="354"/>
      <c r="C155" s="354"/>
      <c r="D155" s="354"/>
      <c r="E155" s="354"/>
      <c r="F155" s="357"/>
      <c r="G155" s="358" t="s">
        <v>191</v>
      </c>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c r="AD155" s="358"/>
      <c r="AE155" s="358"/>
      <c r="AF155" s="358"/>
      <c r="AG155" s="358"/>
      <c r="AH155" s="358"/>
      <c r="AI155" s="358"/>
      <c r="AJ155" s="358"/>
      <c r="AK155" s="359"/>
      <c r="AL155" s="14"/>
      <c r="AM155" s="74" t="n">
        <f aca="false">FALSE()</f>
        <v>0</v>
      </c>
      <c r="AN155" s="64" t="s">
        <v>192</v>
      </c>
      <c r="AO155" s="64"/>
      <c r="AP155" s="64"/>
      <c r="AQ155" s="64"/>
      <c r="AR155" s="64"/>
      <c r="AS155" s="64"/>
      <c r="AT155" s="64"/>
      <c r="AU155" s="64"/>
      <c r="AV155" s="64"/>
      <c r="AW155" s="64"/>
      <c r="AX155" s="64"/>
      <c r="AY155" s="64"/>
      <c r="AZ155" s="64"/>
      <c r="BA155" s="64"/>
      <c r="BB155" s="64"/>
      <c r="BC155" s="64"/>
    </row>
    <row r="156" s="17" customFormat="true" ht="13.5" hidden="false" customHeight="true" outlineLevel="0" collapsed="false">
      <c r="A156" s="14"/>
      <c r="B156" s="354"/>
      <c r="C156" s="354"/>
      <c r="D156" s="354"/>
      <c r="E156" s="354"/>
      <c r="F156" s="357"/>
      <c r="G156" s="358" t="s">
        <v>193</v>
      </c>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359"/>
      <c r="AL156" s="14"/>
      <c r="AM156" s="74" t="n">
        <f aca="false">FALSE()</f>
        <v>0</v>
      </c>
      <c r="AN156" s="64"/>
      <c r="AO156" s="64"/>
      <c r="AP156" s="64"/>
      <c r="AQ156" s="64"/>
      <c r="AR156" s="64"/>
      <c r="AS156" s="64"/>
      <c r="AT156" s="64"/>
      <c r="AU156" s="64"/>
      <c r="AV156" s="64"/>
      <c r="AW156" s="64"/>
      <c r="AX156" s="64"/>
      <c r="AY156" s="64"/>
      <c r="AZ156" s="64"/>
      <c r="BA156" s="64"/>
      <c r="BB156" s="64"/>
      <c r="BC156" s="64"/>
    </row>
    <row r="157" s="17" customFormat="true" ht="13.5" hidden="false" customHeight="true" outlineLevel="0" collapsed="false">
      <c r="A157" s="14"/>
      <c r="B157" s="354"/>
      <c r="C157" s="354"/>
      <c r="D157" s="354"/>
      <c r="E157" s="354"/>
      <c r="F157" s="360"/>
      <c r="G157" s="361" t="s">
        <v>194</v>
      </c>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361"/>
      <c r="AI157" s="361"/>
      <c r="AJ157" s="361"/>
      <c r="AK157" s="362"/>
      <c r="AL157" s="14"/>
      <c r="AM157" s="74" t="n">
        <f aca="false">FALSE()</f>
        <v>0</v>
      </c>
    </row>
    <row r="158" s="17" customFormat="true" ht="24.75" hidden="false" customHeight="true" outlineLevel="0" collapsed="false">
      <c r="A158" s="14"/>
      <c r="B158" s="354" t="s">
        <v>195</v>
      </c>
      <c r="C158" s="354"/>
      <c r="D158" s="354"/>
      <c r="E158" s="354"/>
      <c r="F158" s="363"/>
      <c r="G158" s="364" t="s">
        <v>196</v>
      </c>
      <c r="H158" s="364"/>
      <c r="I158" s="364"/>
      <c r="J158" s="364"/>
      <c r="K158" s="364"/>
      <c r="L158" s="364"/>
      <c r="M158" s="364"/>
      <c r="N158" s="364"/>
      <c r="O158" s="364"/>
      <c r="P158" s="364"/>
      <c r="Q158" s="364"/>
      <c r="R158" s="364"/>
      <c r="S158" s="364"/>
      <c r="T158" s="364"/>
      <c r="U158" s="364"/>
      <c r="V158" s="364"/>
      <c r="W158" s="364"/>
      <c r="X158" s="364"/>
      <c r="Y158" s="364"/>
      <c r="Z158" s="364"/>
      <c r="AA158" s="364"/>
      <c r="AB158" s="364"/>
      <c r="AC158" s="364"/>
      <c r="AD158" s="364"/>
      <c r="AE158" s="364"/>
      <c r="AF158" s="364"/>
      <c r="AG158" s="364"/>
      <c r="AH158" s="364"/>
      <c r="AI158" s="364"/>
      <c r="AJ158" s="364"/>
      <c r="AK158" s="365"/>
      <c r="AL158" s="14"/>
      <c r="AM158" s="74" t="n">
        <f aca="false">FALSE()</f>
        <v>0</v>
      </c>
    </row>
    <row r="159" s="17" customFormat="true" ht="13.5" hidden="false" customHeight="true" outlineLevel="0" collapsed="false">
      <c r="A159" s="14"/>
      <c r="B159" s="354"/>
      <c r="C159" s="354"/>
      <c r="D159" s="354"/>
      <c r="E159" s="354"/>
      <c r="F159" s="357"/>
      <c r="G159" s="358" t="s">
        <v>197</v>
      </c>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358"/>
      <c r="AK159" s="366"/>
      <c r="AL159" s="14"/>
      <c r="AM159" s="74" t="n">
        <f aca="false">FALSE()</f>
        <v>0</v>
      </c>
      <c r="AN159" s="64" t="s">
        <v>192</v>
      </c>
      <c r="AO159" s="64"/>
      <c r="AP159" s="64"/>
      <c r="AQ159" s="64"/>
      <c r="AR159" s="64"/>
      <c r="AS159" s="64"/>
      <c r="AT159" s="64"/>
      <c r="AU159" s="64"/>
      <c r="AV159" s="64"/>
      <c r="AW159" s="64"/>
      <c r="AX159" s="64"/>
      <c r="AY159" s="64"/>
      <c r="AZ159" s="64"/>
      <c r="BA159" s="64"/>
      <c r="BB159" s="64"/>
      <c r="BC159" s="64"/>
    </row>
    <row r="160" s="17" customFormat="true" ht="13.5" hidden="false" customHeight="true" outlineLevel="0" collapsed="false">
      <c r="A160" s="14"/>
      <c r="B160" s="354"/>
      <c r="C160" s="354"/>
      <c r="D160" s="354"/>
      <c r="E160" s="354"/>
      <c r="F160" s="357"/>
      <c r="G160" s="358" t="s">
        <v>198</v>
      </c>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c r="AD160" s="358"/>
      <c r="AE160" s="358"/>
      <c r="AF160" s="358"/>
      <c r="AG160" s="358"/>
      <c r="AH160" s="358"/>
      <c r="AI160" s="358"/>
      <c r="AJ160" s="358"/>
      <c r="AK160" s="359"/>
      <c r="AL160" s="14"/>
      <c r="AM160" s="74" t="n">
        <f aca="false">FALSE()</f>
        <v>0</v>
      </c>
      <c r="AN160" s="64"/>
      <c r="AO160" s="64"/>
      <c r="AP160" s="64"/>
      <c r="AQ160" s="64"/>
      <c r="AR160" s="64"/>
      <c r="AS160" s="64"/>
      <c r="AT160" s="64"/>
      <c r="AU160" s="64"/>
      <c r="AV160" s="64"/>
      <c r="AW160" s="64"/>
      <c r="AX160" s="64"/>
      <c r="AY160" s="64"/>
      <c r="AZ160" s="64"/>
      <c r="BA160" s="64"/>
      <c r="BB160" s="64"/>
      <c r="BC160" s="64"/>
    </row>
    <row r="161" s="17" customFormat="true" ht="13.5" hidden="false" customHeight="true" outlineLevel="0" collapsed="false">
      <c r="A161" s="14"/>
      <c r="B161" s="354"/>
      <c r="C161" s="354"/>
      <c r="D161" s="354"/>
      <c r="E161" s="354"/>
      <c r="F161" s="367"/>
      <c r="G161" s="368" t="s">
        <v>199</v>
      </c>
      <c r="H161" s="368"/>
      <c r="I161" s="368"/>
      <c r="J161" s="368"/>
      <c r="K161" s="368"/>
      <c r="L161" s="368"/>
      <c r="M161" s="368"/>
      <c r="N161" s="368"/>
      <c r="O161" s="368"/>
      <c r="P161" s="368"/>
      <c r="Q161" s="368"/>
      <c r="R161" s="368"/>
      <c r="S161" s="368"/>
      <c r="T161" s="368"/>
      <c r="U161" s="368"/>
      <c r="V161" s="368"/>
      <c r="W161" s="368"/>
      <c r="X161" s="368"/>
      <c r="Y161" s="368"/>
      <c r="Z161" s="368"/>
      <c r="AA161" s="368"/>
      <c r="AB161" s="368"/>
      <c r="AC161" s="368"/>
      <c r="AD161" s="368"/>
      <c r="AE161" s="368"/>
      <c r="AF161" s="368"/>
      <c r="AG161" s="368"/>
      <c r="AH161" s="368"/>
      <c r="AI161" s="368"/>
      <c r="AJ161" s="368"/>
      <c r="AK161" s="368"/>
      <c r="AL161" s="14"/>
      <c r="AM161" s="74" t="n">
        <f aca="false">FALSE()</f>
        <v>0</v>
      </c>
    </row>
    <row r="162" s="17" customFormat="true" ht="13.5" hidden="false" customHeight="true" outlineLevel="0" collapsed="false">
      <c r="A162" s="14"/>
      <c r="B162" s="354" t="s">
        <v>200</v>
      </c>
      <c r="C162" s="354"/>
      <c r="D162" s="354"/>
      <c r="E162" s="354"/>
      <c r="F162" s="369"/>
      <c r="G162" s="364" t="s">
        <v>201</v>
      </c>
      <c r="H162" s="364"/>
      <c r="I162" s="364"/>
      <c r="J162" s="364"/>
      <c r="K162" s="364"/>
      <c r="L162" s="364"/>
      <c r="M162" s="364"/>
      <c r="N162" s="364"/>
      <c r="O162" s="364"/>
      <c r="P162" s="364"/>
      <c r="Q162" s="364"/>
      <c r="R162" s="364"/>
      <c r="S162" s="364"/>
      <c r="T162" s="364"/>
      <c r="U162" s="364"/>
      <c r="V162" s="364"/>
      <c r="W162" s="364"/>
      <c r="X162" s="364"/>
      <c r="Y162" s="364"/>
      <c r="Z162" s="364"/>
      <c r="AA162" s="364"/>
      <c r="AB162" s="364"/>
      <c r="AC162" s="364"/>
      <c r="AD162" s="364"/>
      <c r="AE162" s="364"/>
      <c r="AF162" s="364"/>
      <c r="AG162" s="364"/>
      <c r="AH162" s="364"/>
      <c r="AI162" s="364"/>
      <c r="AJ162" s="364"/>
      <c r="AK162" s="366"/>
      <c r="AL162" s="14"/>
      <c r="AM162" s="74" t="n">
        <f aca="false">FALSE()</f>
        <v>0</v>
      </c>
    </row>
    <row r="163" s="17" customFormat="true" ht="22.5" hidden="false" customHeight="true" outlineLevel="0" collapsed="false">
      <c r="A163" s="14"/>
      <c r="B163" s="354"/>
      <c r="C163" s="354"/>
      <c r="D163" s="354"/>
      <c r="E163" s="354"/>
      <c r="F163" s="357"/>
      <c r="G163" s="358" t="s">
        <v>202</v>
      </c>
      <c r="H163" s="358"/>
      <c r="I163" s="358"/>
      <c r="J163" s="358"/>
      <c r="K163" s="358"/>
      <c r="L163" s="358"/>
      <c r="M163" s="358"/>
      <c r="N163" s="358"/>
      <c r="O163" s="358"/>
      <c r="P163" s="358"/>
      <c r="Q163" s="358"/>
      <c r="R163" s="358"/>
      <c r="S163" s="358"/>
      <c r="T163" s="358"/>
      <c r="U163" s="358"/>
      <c r="V163" s="358"/>
      <c r="W163" s="358"/>
      <c r="X163" s="358"/>
      <c r="Y163" s="358"/>
      <c r="Z163" s="358"/>
      <c r="AA163" s="358"/>
      <c r="AB163" s="358"/>
      <c r="AC163" s="358"/>
      <c r="AD163" s="358"/>
      <c r="AE163" s="358"/>
      <c r="AF163" s="358"/>
      <c r="AG163" s="358"/>
      <c r="AH163" s="358"/>
      <c r="AI163" s="358"/>
      <c r="AJ163" s="358"/>
      <c r="AK163" s="359"/>
      <c r="AL163" s="14"/>
      <c r="AM163" s="74" t="n">
        <f aca="false">FALSE()</f>
        <v>0</v>
      </c>
      <c r="AN163" s="64" t="s">
        <v>192</v>
      </c>
      <c r="AO163" s="64"/>
      <c r="AP163" s="64"/>
      <c r="AQ163" s="64"/>
      <c r="AR163" s="64"/>
      <c r="AS163" s="64"/>
      <c r="AT163" s="64"/>
      <c r="AU163" s="64"/>
      <c r="AV163" s="64"/>
      <c r="AW163" s="64"/>
      <c r="AX163" s="64"/>
      <c r="AY163" s="64"/>
      <c r="AZ163" s="64"/>
      <c r="BA163" s="64"/>
      <c r="BB163" s="64"/>
      <c r="BC163" s="64"/>
    </row>
    <row r="164" s="17" customFormat="true" ht="13.5" hidden="false" customHeight="true" outlineLevel="0" collapsed="false">
      <c r="A164" s="14"/>
      <c r="B164" s="354"/>
      <c r="C164" s="354"/>
      <c r="D164" s="354"/>
      <c r="E164" s="354"/>
      <c r="F164" s="357"/>
      <c r="G164" s="358" t="s">
        <v>203</v>
      </c>
      <c r="H164" s="358"/>
      <c r="I164" s="358"/>
      <c r="J164" s="358"/>
      <c r="K164" s="358"/>
      <c r="L164" s="358"/>
      <c r="M164" s="358"/>
      <c r="N164" s="358"/>
      <c r="O164" s="358"/>
      <c r="P164" s="358"/>
      <c r="Q164" s="358"/>
      <c r="R164" s="358"/>
      <c r="S164" s="358"/>
      <c r="T164" s="358"/>
      <c r="U164" s="358"/>
      <c r="V164" s="358"/>
      <c r="W164" s="358"/>
      <c r="X164" s="358"/>
      <c r="Y164" s="358"/>
      <c r="Z164" s="358"/>
      <c r="AA164" s="358"/>
      <c r="AB164" s="358"/>
      <c r="AC164" s="358"/>
      <c r="AD164" s="358"/>
      <c r="AE164" s="358"/>
      <c r="AF164" s="358"/>
      <c r="AG164" s="358"/>
      <c r="AH164" s="358"/>
      <c r="AI164" s="358"/>
      <c r="AJ164" s="358"/>
      <c r="AK164" s="359"/>
      <c r="AL164" s="14"/>
      <c r="AM164" s="74" t="n">
        <f aca="false">FALSE()</f>
        <v>0</v>
      </c>
      <c r="AN164" s="64"/>
      <c r="AO164" s="64"/>
      <c r="AP164" s="64"/>
      <c r="AQ164" s="64"/>
      <c r="AR164" s="64"/>
      <c r="AS164" s="64"/>
      <c r="AT164" s="64"/>
      <c r="AU164" s="64"/>
      <c r="AV164" s="64"/>
      <c r="AW164" s="64"/>
      <c r="AX164" s="64"/>
      <c r="AY164" s="64"/>
      <c r="AZ164" s="64"/>
      <c r="BA164" s="64"/>
      <c r="BB164" s="64"/>
      <c r="BC164" s="64"/>
    </row>
    <row r="165" s="17" customFormat="true" ht="13.5" hidden="false" customHeight="true" outlineLevel="0" collapsed="false">
      <c r="A165" s="14"/>
      <c r="B165" s="354"/>
      <c r="C165" s="354"/>
      <c r="D165" s="354"/>
      <c r="E165" s="354"/>
      <c r="F165" s="360"/>
      <c r="G165" s="370" t="s">
        <v>204</v>
      </c>
      <c r="H165" s="370"/>
      <c r="I165" s="370"/>
      <c r="J165" s="370"/>
      <c r="K165" s="370"/>
      <c r="L165" s="370"/>
      <c r="M165" s="370"/>
      <c r="N165" s="370"/>
      <c r="O165" s="370"/>
      <c r="P165" s="370"/>
      <c r="Q165" s="370"/>
      <c r="R165" s="370"/>
      <c r="S165" s="370"/>
      <c r="T165" s="370"/>
      <c r="U165" s="370"/>
      <c r="V165" s="370"/>
      <c r="W165" s="370"/>
      <c r="X165" s="370"/>
      <c r="Y165" s="370"/>
      <c r="Z165" s="370"/>
      <c r="AA165" s="370"/>
      <c r="AB165" s="370"/>
      <c r="AC165" s="370"/>
      <c r="AD165" s="370"/>
      <c r="AE165" s="370"/>
      <c r="AF165" s="370"/>
      <c r="AG165" s="370"/>
      <c r="AH165" s="370"/>
      <c r="AI165" s="370"/>
      <c r="AJ165" s="370"/>
      <c r="AK165" s="371"/>
      <c r="AL165" s="14"/>
      <c r="AM165" s="74" t="n">
        <f aca="false">FALSE()</f>
        <v>0</v>
      </c>
    </row>
    <row r="166" s="17" customFormat="true" ht="21" hidden="false" customHeight="true" outlineLevel="0" collapsed="false">
      <c r="A166" s="14"/>
      <c r="B166" s="354" t="s">
        <v>205</v>
      </c>
      <c r="C166" s="354"/>
      <c r="D166" s="354"/>
      <c r="E166" s="354"/>
      <c r="F166" s="363"/>
      <c r="G166" s="372" t="s">
        <v>206</v>
      </c>
      <c r="H166" s="372"/>
      <c r="I166" s="372"/>
      <c r="J166" s="372"/>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372"/>
      <c r="AK166" s="366"/>
      <c r="AL166" s="14"/>
      <c r="AM166" s="74" t="n">
        <f aca="false">FALSE()</f>
        <v>0</v>
      </c>
    </row>
    <row r="167" s="17" customFormat="true" ht="13.5" hidden="false" customHeight="true" outlineLevel="0" collapsed="false">
      <c r="A167" s="14"/>
      <c r="B167" s="354"/>
      <c r="C167" s="354"/>
      <c r="D167" s="354"/>
      <c r="E167" s="354"/>
      <c r="F167" s="357"/>
      <c r="G167" s="373" t="s">
        <v>207</v>
      </c>
      <c r="H167" s="373"/>
      <c r="I167" s="373"/>
      <c r="J167" s="373"/>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373"/>
      <c r="AK167" s="366"/>
      <c r="AL167" s="2"/>
      <c r="AM167" s="74" t="n">
        <f aca="false">FALSE()</f>
        <v>0</v>
      </c>
      <c r="AN167" s="64" t="s">
        <v>192</v>
      </c>
      <c r="AO167" s="64"/>
      <c r="AP167" s="64"/>
      <c r="AQ167" s="64"/>
      <c r="AR167" s="64"/>
      <c r="AS167" s="64"/>
      <c r="AT167" s="64"/>
      <c r="AU167" s="64"/>
      <c r="AV167" s="64"/>
      <c r="AW167" s="64"/>
      <c r="AX167" s="64"/>
      <c r="AY167" s="64"/>
      <c r="AZ167" s="64"/>
      <c r="BA167" s="64"/>
      <c r="BB167" s="64"/>
      <c r="BC167" s="64"/>
    </row>
    <row r="168" s="17" customFormat="true" ht="13.5" hidden="false" customHeight="true" outlineLevel="0" collapsed="false">
      <c r="A168" s="14"/>
      <c r="B168" s="354"/>
      <c r="C168" s="354"/>
      <c r="D168" s="354"/>
      <c r="E168" s="354"/>
      <c r="F168" s="357"/>
      <c r="G168" s="373" t="s">
        <v>208</v>
      </c>
      <c r="H168" s="373"/>
      <c r="I168" s="373"/>
      <c r="J168" s="373"/>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373"/>
      <c r="AK168" s="374"/>
      <c r="AL168" s="14"/>
      <c r="AM168" s="74" t="n">
        <f aca="false">FALSE()</f>
        <v>0</v>
      </c>
      <c r="AN168" s="64"/>
      <c r="AO168" s="64"/>
      <c r="AP168" s="64"/>
      <c r="AQ168" s="64"/>
      <c r="AR168" s="64"/>
      <c r="AS168" s="64"/>
      <c r="AT168" s="64"/>
      <c r="AU168" s="64"/>
      <c r="AV168" s="64"/>
      <c r="AW168" s="64"/>
      <c r="AX168" s="64"/>
      <c r="AY168" s="64"/>
      <c r="AZ168" s="64"/>
      <c r="BA168" s="64"/>
      <c r="BB168" s="64"/>
      <c r="BC168" s="64"/>
    </row>
    <row r="169" s="17" customFormat="true" ht="13.5" hidden="false" customHeight="true" outlineLevel="0" collapsed="false">
      <c r="A169" s="14"/>
      <c r="B169" s="354"/>
      <c r="C169" s="354"/>
      <c r="D169" s="354"/>
      <c r="E169" s="354"/>
      <c r="F169" s="367"/>
      <c r="G169" s="375" t="s">
        <v>209</v>
      </c>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5"/>
      <c r="AI169" s="375"/>
      <c r="AJ169" s="375"/>
      <c r="AK169" s="375"/>
      <c r="AL169" s="14"/>
      <c r="AM169" s="74" t="n">
        <f aca="false">FALSE()</f>
        <v>0</v>
      </c>
    </row>
    <row r="170" s="17" customFormat="true" ht="13.5" hidden="false" customHeight="true" outlineLevel="0" collapsed="false">
      <c r="A170" s="14"/>
      <c r="B170" s="354" t="s">
        <v>210</v>
      </c>
      <c r="C170" s="354"/>
      <c r="D170" s="354"/>
      <c r="E170" s="354"/>
      <c r="F170" s="369"/>
      <c r="G170" s="376" t="s">
        <v>211</v>
      </c>
      <c r="H170" s="376"/>
      <c r="I170" s="376"/>
      <c r="J170" s="376"/>
      <c r="K170" s="376"/>
      <c r="L170" s="376"/>
      <c r="M170" s="376"/>
      <c r="N170" s="376"/>
      <c r="O170" s="376"/>
      <c r="P170" s="376"/>
      <c r="Q170" s="376"/>
      <c r="R170" s="376"/>
      <c r="S170" s="376"/>
      <c r="T170" s="376"/>
      <c r="U170" s="376"/>
      <c r="V170" s="376"/>
      <c r="W170" s="376"/>
      <c r="X170" s="376"/>
      <c r="Y170" s="376"/>
      <c r="Z170" s="376"/>
      <c r="AA170" s="376"/>
      <c r="AB170" s="376"/>
      <c r="AC170" s="376"/>
      <c r="AD170" s="376"/>
      <c r="AE170" s="376"/>
      <c r="AF170" s="376"/>
      <c r="AG170" s="376"/>
      <c r="AH170" s="376"/>
      <c r="AI170" s="376"/>
      <c r="AJ170" s="376"/>
      <c r="AK170" s="366"/>
      <c r="AL170" s="14"/>
      <c r="AM170" s="74" t="n">
        <f aca="false">FALSE()</f>
        <v>0</v>
      </c>
    </row>
    <row r="171" s="17" customFormat="true" ht="21" hidden="false" customHeight="true" outlineLevel="0" collapsed="false">
      <c r="A171" s="14"/>
      <c r="B171" s="354"/>
      <c r="C171" s="354"/>
      <c r="D171" s="354"/>
      <c r="E171" s="354"/>
      <c r="F171" s="357"/>
      <c r="G171" s="373" t="s">
        <v>212</v>
      </c>
      <c r="H171" s="373"/>
      <c r="I171" s="373"/>
      <c r="J171" s="373"/>
      <c r="K171" s="373"/>
      <c r="L171" s="373"/>
      <c r="M171" s="373"/>
      <c r="N171" s="373"/>
      <c r="O171" s="373"/>
      <c r="P171" s="373"/>
      <c r="Q171" s="373"/>
      <c r="R171" s="373"/>
      <c r="S171" s="373"/>
      <c r="T171" s="373"/>
      <c r="U171" s="373"/>
      <c r="V171" s="373"/>
      <c r="W171" s="373"/>
      <c r="X171" s="373"/>
      <c r="Y171" s="373"/>
      <c r="Z171" s="373"/>
      <c r="AA171" s="373"/>
      <c r="AB171" s="373"/>
      <c r="AC171" s="373"/>
      <c r="AD171" s="373"/>
      <c r="AE171" s="373"/>
      <c r="AF171" s="373"/>
      <c r="AG171" s="373"/>
      <c r="AH171" s="373"/>
      <c r="AI171" s="373"/>
      <c r="AJ171" s="373"/>
      <c r="AK171" s="359"/>
      <c r="AL171" s="14"/>
      <c r="AM171" s="74" t="n">
        <f aca="false">FALSE()</f>
        <v>0</v>
      </c>
      <c r="AN171" s="64" t="s">
        <v>192</v>
      </c>
      <c r="AO171" s="64"/>
      <c r="AP171" s="64"/>
      <c r="AQ171" s="64"/>
      <c r="AR171" s="64"/>
      <c r="AS171" s="64"/>
      <c r="AT171" s="64"/>
      <c r="AU171" s="64"/>
      <c r="AV171" s="64"/>
      <c r="AW171" s="64"/>
      <c r="AX171" s="64"/>
      <c r="AY171" s="64"/>
      <c r="AZ171" s="64"/>
      <c r="BA171" s="64"/>
      <c r="BB171" s="64"/>
      <c r="BC171" s="64"/>
    </row>
    <row r="172" s="17" customFormat="true" ht="13.5" hidden="false" customHeight="true" outlineLevel="0" collapsed="false">
      <c r="A172" s="14"/>
      <c r="B172" s="354"/>
      <c r="C172" s="354"/>
      <c r="D172" s="354"/>
      <c r="E172" s="354"/>
      <c r="F172" s="357"/>
      <c r="G172" s="373" t="s">
        <v>213</v>
      </c>
      <c r="H172" s="373"/>
      <c r="I172" s="373"/>
      <c r="J172" s="373"/>
      <c r="K172" s="373"/>
      <c r="L172" s="373"/>
      <c r="M172" s="373"/>
      <c r="N172" s="373"/>
      <c r="O172" s="373"/>
      <c r="P172" s="373"/>
      <c r="Q172" s="373"/>
      <c r="R172" s="373"/>
      <c r="S172" s="373"/>
      <c r="T172" s="373"/>
      <c r="U172" s="373"/>
      <c r="V172" s="373"/>
      <c r="W172" s="373"/>
      <c r="X172" s="373"/>
      <c r="Y172" s="373"/>
      <c r="Z172" s="373"/>
      <c r="AA172" s="373"/>
      <c r="AB172" s="373"/>
      <c r="AC172" s="373"/>
      <c r="AD172" s="373"/>
      <c r="AE172" s="373"/>
      <c r="AF172" s="373"/>
      <c r="AG172" s="373"/>
      <c r="AH172" s="373"/>
      <c r="AI172" s="373"/>
      <c r="AJ172" s="373"/>
      <c r="AK172" s="359"/>
      <c r="AL172" s="14"/>
      <c r="AM172" s="74" t="n">
        <f aca="false">FALSE()</f>
        <v>0</v>
      </c>
      <c r="AN172" s="64"/>
      <c r="AO172" s="64"/>
      <c r="AP172" s="64"/>
      <c r="AQ172" s="64"/>
      <c r="AR172" s="64"/>
      <c r="AS172" s="64"/>
      <c r="AT172" s="64"/>
      <c r="AU172" s="64"/>
      <c r="AV172" s="64"/>
      <c r="AW172" s="64"/>
      <c r="AX172" s="64"/>
      <c r="AY172" s="64"/>
      <c r="AZ172" s="64"/>
      <c r="BA172" s="64"/>
      <c r="BB172" s="64"/>
      <c r="BC172" s="64"/>
    </row>
    <row r="173" s="17" customFormat="true" ht="13.5" hidden="false" customHeight="true" outlineLevel="0" collapsed="false">
      <c r="A173" s="14"/>
      <c r="B173" s="354"/>
      <c r="C173" s="354"/>
      <c r="D173" s="354"/>
      <c r="E173" s="354"/>
      <c r="F173" s="367"/>
      <c r="G173" s="370" t="s">
        <v>214</v>
      </c>
      <c r="H173" s="370"/>
      <c r="I173" s="370"/>
      <c r="J173" s="370"/>
      <c r="K173" s="370"/>
      <c r="L173" s="370"/>
      <c r="M173" s="370"/>
      <c r="N173" s="370"/>
      <c r="O173" s="370"/>
      <c r="P173" s="370"/>
      <c r="Q173" s="370"/>
      <c r="R173" s="370"/>
      <c r="S173" s="370"/>
      <c r="T173" s="370"/>
      <c r="U173" s="370"/>
      <c r="V173" s="370"/>
      <c r="W173" s="370"/>
      <c r="X173" s="370"/>
      <c r="Y173" s="370"/>
      <c r="Z173" s="370"/>
      <c r="AA173" s="370"/>
      <c r="AB173" s="370"/>
      <c r="AC173" s="370"/>
      <c r="AD173" s="370"/>
      <c r="AE173" s="370"/>
      <c r="AF173" s="370"/>
      <c r="AG173" s="370"/>
      <c r="AH173" s="370"/>
      <c r="AI173" s="370"/>
      <c r="AJ173" s="370"/>
      <c r="AK173" s="371"/>
      <c r="AL173" s="14"/>
      <c r="AM173" s="74" t="n">
        <f aca="false">FALSE()</f>
        <v>0</v>
      </c>
    </row>
    <row r="174" s="17" customFormat="true" ht="13.5" hidden="false" customHeight="true" outlineLevel="0" collapsed="false">
      <c r="A174" s="14"/>
      <c r="B174" s="354" t="s">
        <v>215</v>
      </c>
      <c r="C174" s="354"/>
      <c r="D174" s="354"/>
      <c r="E174" s="354"/>
      <c r="F174" s="369"/>
      <c r="G174" s="377" t="s">
        <v>216</v>
      </c>
      <c r="H174" s="377"/>
      <c r="I174" s="377"/>
      <c r="J174" s="377"/>
      <c r="K174" s="377"/>
      <c r="L174" s="377"/>
      <c r="M174" s="377"/>
      <c r="N174" s="377"/>
      <c r="O174" s="377"/>
      <c r="P174" s="377"/>
      <c r="Q174" s="377"/>
      <c r="R174" s="377"/>
      <c r="S174" s="377"/>
      <c r="T174" s="377"/>
      <c r="U174" s="377"/>
      <c r="V174" s="377"/>
      <c r="W174" s="377"/>
      <c r="X174" s="377"/>
      <c r="Y174" s="377"/>
      <c r="Z174" s="377"/>
      <c r="AA174" s="377"/>
      <c r="AB174" s="377"/>
      <c r="AC174" s="377"/>
      <c r="AD174" s="377"/>
      <c r="AE174" s="377"/>
      <c r="AF174" s="377"/>
      <c r="AG174" s="377"/>
      <c r="AH174" s="377"/>
      <c r="AI174" s="377"/>
      <c r="AJ174" s="377"/>
      <c r="AK174" s="377"/>
      <c r="AL174" s="378"/>
      <c r="AM174" s="74" t="n">
        <f aca="false">FALSE()</f>
        <v>0</v>
      </c>
      <c r="AN174" s="1"/>
      <c r="AO174" s="1"/>
      <c r="AP174" s="1"/>
    </row>
    <row r="175" customFormat="false" ht="13.5" hidden="false" customHeight="true" outlineLevel="0" collapsed="false">
      <c r="A175" s="2"/>
      <c r="B175" s="354"/>
      <c r="C175" s="354"/>
      <c r="D175" s="354"/>
      <c r="E175" s="354"/>
      <c r="F175" s="357"/>
      <c r="G175" s="373" t="s">
        <v>217</v>
      </c>
      <c r="H175" s="373"/>
      <c r="I175" s="373"/>
      <c r="J175" s="373"/>
      <c r="K175" s="373"/>
      <c r="L175" s="373"/>
      <c r="M175" s="373"/>
      <c r="N175" s="373"/>
      <c r="O175" s="373"/>
      <c r="P175" s="373"/>
      <c r="Q175" s="373"/>
      <c r="R175" s="373"/>
      <c r="S175" s="373"/>
      <c r="T175" s="373"/>
      <c r="U175" s="373"/>
      <c r="V175" s="373"/>
      <c r="W175" s="373"/>
      <c r="X175" s="373"/>
      <c r="Y175" s="373"/>
      <c r="Z175" s="373"/>
      <c r="AA175" s="373"/>
      <c r="AB175" s="373"/>
      <c r="AC175" s="373"/>
      <c r="AD175" s="373"/>
      <c r="AE175" s="373"/>
      <c r="AF175" s="373"/>
      <c r="AG175" s="373"/>
      <c r="AH175" s="373"/>
      <c r="AI175" s="373"/>
      <c r="AJ175" s="373"/>
      <c r="AK175" s="359"/>
      <c r="AL175" s="14"/>
      <c r="AM175" s="74" t="n">
        <f aca="false">FALSE()</f>
        <v>0</v>
      </c>
      <c r="AN175" s="64" t="s">
        <v>192</v>
      </c>
      <c r="AO175" s="64"/>
      <c r="AP175" s="64"/>
      <c r="AQ175" s="64"/>
      <c r="AR175" s="64"/>
      <c r="AS175" s="64"/>
      <c r="AT175" s="64"/>
      <c r="AU175" s="64"/>
      <c r="AV175" s="64"/>
      <c r="AW175" s="64"/>
      <c r="AX175" s="64"/>
      <c r="AY175" s="64"/>
      <c r="AZ175" s="64"/>
      <c r="BA175" s="64"/>
      <c r="BB175" s="64"/>
      <c r="BC175" s="64"/>
    </row>
    <row r="176" customFormat="false" ht="13.5" hidden="false" customHeight="true" outlineLevel="0" collapsed="false">
      <c r="A176" s="2"/>
      <c r="B176" s="354"/>
      <c r="C176" s="354"/>
      <c r="D176" s="354"/>
      <c r="E176" s="354"/>
      <c r="F176" s="357"/>
      <c r="G176" s="373" t="s">
        <v>218</v>
      </c>
      <c r="H176" s="373"/>
      <c r="I176" s="373"/>
      <c r="J176" s="373"/>
      <c r="K176" s="373"/>
      <c r="L176" s="373"/>
      <c r="M176" s="373"/>
      <c r="N176" s="373"/>
      <c r="O176" s="373"/>
      <c r="P176" s="373"/>
      <c r="Q176" s="373"/>
      <c r="R176" s="373"/>
      <c r="S176" s="373"/>
      <c r="T176" s="373"/>
      <c r="U176" s="373"/>
      <c r="V176" s="373"/>
      <c r="W176" s="373"/>
      <c r="X176" s="373"/>
      <c r="Y176" s="373"/>
      <c r="Z176" s="373"/>
      <c r="AA176" s="373"/>
      <c r="AB176" s="373"/>
      <c r="AC176" s="373"/>
      <c r="AD176" s="373"/>
      <c r="AE176" s="373"/>
      <c r="AF176" s="373"/>
      <c r="AG176" s="373"/>
      <c r="AH176" s="373"/>
      <c r="AI176" s="373"/>
      <c r="AJ176" s="373"/>
      <c r="AK176" s="359"/>
      <c r="AL176" s="14"/>
      <c r="AM176" s="74" t="n">
        <f aca="false">FALSE()</f>
        <v>0</v>
      </c>
      <c r="AN176" s="64"/>
      <c r="AO176" s="64"/>
      <c r="AP176" s="64"/>
      <c r="AQ176" s="64"/>
      <c r="AR176" s="64"/>
      <c r="AS176" s="64"/>
      <c r="AT176" s="64"/>
      <c r="AU176" s="64"/>
      <c r="AV176" s="64"/>
      <c r="AW176" s="64"/>
      <c r="AX176" s="64"/>
      <c r="AY176" s="64"/>
      <c r="AZ176" s="64"/>
      <c r="BA176" s="64"/>
      <c r="BB176" s="64"/>
      <c r="BC176" s="64"/>
    </row>
    <row r="177" customFormat="false" ht="13.5" hidden="false" customHeight="true" outlineLevel="0" collapsed="false">
      <c r="A177" s="2"/>
      <c r="B177" s="354"/>
      <c r="C177" s="354"/>
      <c r="D177" s="354"/>
      <c r="E177" s="354"/>
      <c r="F177" s="379"/>
      <c r="G177" s="380" t="s">
        <v>219</v>
      </c>
      <c r="H177" s="380"/>
      <c r="I177" s="380"/>
      <c r="J177" s="380"/>
      <c r="K177" s="380"/>
      <c r="L177" s="380"/>
      <c r="M177" s="380"/>
      <c r="N177" s="380"/>
      <c r="O177" s="380"/>
      <c r="P177" s="380"/>
      <c r="Q177" s="380"/>
      <c r="R177" s="380"/>
      <c r="S177" s="380"/>
      <c r="T177" s="380"/>
      <c r="U177" s="380"/>
      <c r="V177" s="380"/>
      <c r="W177" s="380"/>
      <c r="X177" s="380"/>
      <c r="Y177" s="380"/>
      <c r="Z177" s="380"/>
      <c r="AA177" s="380"/>
      <c r="AB177" s="380"/>
      <c r="AC177" s="380"/>
      <c r="AD177" s="380"/>
      <c r="AE177" s="380"/>
      <c r="AF177" s="380"/>
      <c r="AG177" s="380"/>
      <c r="AH177" s="380"/>
      <c r="AI177" s="380"/>
      <c r="AJ177" s="380"/>
      <c r="AK177" s="381"/>
      <c r="AL177" s="2"/>
      <c r="AM177" s="74" t="n">
        <f aca="false">FALSE()</f>
        <v>0</v>
      </c>
    </row>
    <row r="178" customFormat="false" ht="5.25" hidden="false" customHeight="true" outlineLevel="0" collapsed="false">
      <c r="A178" s="2"/>
      <c r="B178" s="382"/>
      <c r="C178" s="382"/>
      <c r="D178" s="382"/>
      <c r="E178" s="382"/>
      <c r="F178" s="382"/>
      <c r="G178" s="382"/>
      <c r="H178" s="382"/>
      <c r="I178" s="382"/>
      <c r="J178" s="382"/>
      <c r="K178" s="382"/>
      <c r="L178" s="382"/>
      <c r="M178" s="382"/>
      <c r="N178" s="382"/>
      <c r="O178" s="382"/>
      <c r="P178" s="382"/>
      <c r="Q178" s="382"/>
      <c r="R178" s="382"/>
      <c r="S178" s="382"/>
      <c r="T178" s="382"/>
      <c r="U178" s="382"/>
      <c r="V178" s="382"/>
      <c r="W178" s="382"/>
      <c r="X178" s="382"/>
      <c r="Y178" s="382"/>
      <c r="Z178" s="382"/>
      <c r="AA178" s="382"/>
      <c r="AB178" s="382"/>
      <c r="AC178" s="382"/>
      <c r="AD178" s="382"/>
      <c r="AE178" s="382"/>
      <c r="AF178" s="382"/>
      <c r="AG178" s="382"/>
      <c r="AH178" s="382"/>
      <c r="AI178" s="382"/>
      <c r="AJ178" s="382"/>
      <c r="AK178" s="382"/>
      <c r="AL178" s="2"/>
      <c r="AM178" s="383"/>
      <c r="AO178" s="383"/>
      <c r="AP178" s="383"/>
      <c r="AQ178" s="383"/>
      <c r="AR178" s="383"/>
      <c r="AS178" s="383"/>
      <c r="AT178" s="383"/>
      <c r="AU178" s="383"/>
      <c r="AV178" s="383"/>
      <c r="AW178" s="383"/>
      <c r="AX178" s="383"/>
      <c r="AY178" s="383"/>
      <c r="AZ178" s="383"/>
      <c r="BA178" s="383"/>
      <c r="BB178" s="383"/>
      <c r="BC178" s="383"/>
      <c r="BD178" s="383"/>
      <c r="BF178" s="383"/>
      <c r="BG178" s="383"/>
    </row>
    <row r="179" s="386" customFormat="true" ht="16.5" hidden="false" customHeight="true" outlineLevel="0" collapsed="false">
      <c r="A179" s="384"/>
      <c r="B179" s="385" t="s">
        <v>220</v>
      </c>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220"/>
      <c r="AN179" s="387"/>
    </row>
    <row r="180" s="383" customFormat="true" ht="12.75" hidden="false" customHeight="true" outlineLevel="0" collapsed="false">
      <c r="A180" s="378"/>
      <c r="B180" s="388" t="s">
        <v>41</v>
      </c>
      <c r="C180" s="109" t="s">
        <v>221</v>
      </c>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352" t="str">
        <f aca="false">IF(AI147="該当","",IF(OR(AM181=1,AM182=1),"○","×"))</f>
        <v/>
      </c>
      <c r="AL180" s="2"/>
    </row>
    <row r="181" s="383" customFormat="true" ht="25.5" hidden="false" customHeight="true" outlineLevel="0" collapsed="false">
      <c r="A181" s="378"/>
      <c r="B181" s="389" t="s">
        <v>222</v>
      </c>
      <c r="C181" s="389"/>
      <c r="D181" s="389"/>
      <c r="E181" s="389" t="n">
        <f aca="false">FALSE()</f>
        <v>0</v>
      </c>
      <c r="F181" s="355"/>
      <c r="G181" s="390" t="s">
        <v>223</v>
      </c>
      <c r="H181" s="390"/>
      <c r="I181" s="390"/>
      <c r="J181" s="390"/>
      <c r="K181" s="390"/>
      <c r="L181" s="390"/>
      <c r="M181" s="390"/>
      <c r="N181" s="390"/>
      <c r="O181" s="390"/>
      <c r="P181" s="390"/>
      <c r="Q181" s="390"/>
      <c r="R181" s="390"/>
      <c r="S181" s="390"/>
      <c r="T181" s="390"/>
      <c r="U181" s="390"/>
      <c r="V181" s="390"/>
      <c r="W181" s="390"/>
      <c r="X181" s="390"/>
      <c r="Y181" s="390"/>
      <c r="Z181" s="390"/>
      <c r="AA181" s="390"/>
      <c r="AB181" s="390"/>
      <c r="AC181" s="390"/>
      <c r="AD181" s="390"/>
      <c r="AE181" s="390"/>
      <c r="AF181" s="390"/>
      <c r="AG181" s="390"/>
      <c r="AH181" s="390"/>
      <c r="AI181" s="390"/>
      <c r="AJ181" s="390"/>
      <c r="AK181" s="390"/>
      <c r="AL181" s="14"/>
      <c r="AM181" s="74" t="n">
        <f aca="false">FALSE()</f>
        <v>0</v>
      </c>
      <c r="AN181" s="64" t="s">
        <v>224</v>
      </c>
      <c r="AO181" s="64"/>
      <c r="AP181" s="64"/>
      <c r="AQ181" s="64"/>
      <c r="AR181" s="64"/>
      <c r="AS181" s="64"/>
      <c r="AT181" s="64"/>
      <c r="AU181" s="64"/>
      <c r="AV181" s="64"/>
      <c r="AW181" s="64"/>
      <c r="AX181" s="64"/>
      <c r="AY181" s="64"/>
      <c r="AZ181" s="64"/>
      <c r="BA181" s="64"/>
      <c r="BB181" s="64"/>
      <c r="BC181" s="64"/>
    </row>
    <row r="182" s="383" customFormat="true" ht="18.75" hidden="false" customHeight="true" outlineLevel="0" collapsed="false">
      <c r="A182" s="378"/>
      <c r="B182" s="389"/>
      <c r="C182" s="389"/>
      <c r="D182" s="389"/>
      <c r="E182" s="389" t="n">
        <f aca="false">FALSE()</f>
        <v>0</v>
      </c>
      <c r="F182" s="379"/>
      <c r="G182" s="391" t="s">
        <v>225</v>
      </c>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c r="AL182" s="2"/>
      <c r="AM182" s="74" t="n">
        <f aca="false">FALSE()</f>
        <v>0</v>
      </c>
      <c r="AN182" s="64"/>
      <c r="AO182" s="64"/>
      <c r="AP182" s="64"/>
      <c r="AQ182" s="64"/>
      <c r="AR182" s="64"/>
      <c r="AS182" s="64"/>
      <c r="AT182" s="64"/>
      <c r="AU182" s="64"/>
      <c r="AV182" s="64"/>
      <c r="AW182" s="64"/>
      <c r="AX182" s="64"/>
      <c r="AY182" s="64"/>
      <c r="AZ182" s="64"/>
      <c r="BA182" s="64"/>
      <c r="BB182" s="64"/>
      <c r="BC182" s="64"/>
    </row>
    <row r="183" s="17" customFormat="true" ht="4.5" hidden="false" customHeight="true" outlineLevel="0" collapsed="false">
      <c r="A183" s="14"/>
      <c r="B183" s="392"/>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2"/>
      <c r="AN183" s="1"/>
    </row>
    <row r="184" customFormat="false" ht="16.5" hidden="false" customHeight="true" outlineLevel="0" collapsed="false">
      <c r="A184" s="2"/>
      <c r="B184" s="12" t="s">
        <v>226</v>
      </c>
      <c r="C184" s="12"/>
      <c r="D184" s="12"/>
      <c r="E184" s="12"/>
      <c r="F184" s="12"/>
      <c r="G184" s="12"/>
      <c r="H184" s="12"/>
      <c r="I184" s="12"/>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2"/>
    </row>
    <row r="185" s="17" customFormat="true" ht="15" hidden="false" customHeight="false" outlineLevel="0" collapsed="false">
      <c r="A185" s="14"/>
      <c r="B185" s="114" t="s">
        <v>41</v>
      </c>
      <c r="C185" s="109" t="s">
        <v>227</v>
      </c>
      <c r="D185" s="393"/>
      <c r="E185" s="393"/>
      <c r="F185" s="393"/>
      <c r="G185" s="393"/>
      <c r="H185" s="393"/>
      <c r="I185" s="393"/>
      <c r="J185" s="393"/>
      <c r="K185" s="393"/>
      <c r="L185" s="393"/>
      <c r="M185" s="393"/>
      <c r="N185" s="393"/>
      <c r="O185" s="393"/>
      <c r="P185" s="393"/>
      <c r="Q185" s="393"/>
      <c r="R185" s="393"/>
      <c r="S185" s="393"/>
      <c r="T185" s="393"/>
      <c r="U185" s="393"/>
      <c r="V185" s="393"/>
      <c r="W185" s="393"/>
      <c r="X185" s="393"/>
      <c r="Y185" s="393"/>
      <c r="Z185" s="393"/>
      <c r="AA185" s="393"/>
      <c r="AB185" s="393"/>
      <c r="AC185" s="393"/>
      <c r="AD185" s="393"/>
      <c r="AE185" s="393"/>
      <c r="AF185" s="393"/>
      <c r="AG185" s="393"/>
      <c r="AH185" s="393"/>
      <c r="AI185" s="393"/>
      <c r="AJ185" s="393"/>
      <c r="AK185" s="2"/>
      <c r="AL185" s="2"/>
      <c r="AN185" s="387"/>
    </row>
    <row r="186" s="17" customFormat="true" ht="40.5" hidden="false" customHeight="true" outlineLevel="0" collapsed="false">
      <c r="A186" s="14"/>
      <c r="B186" s="394" t="s">
        <v>228</v>
      </c>
      <c r="C186" s="394"/>
      <c r="D186" s="394"/>
      <c r="E186" s="394"/>
      <c r="F186" s="394"/>
      <c r="G186" s="394"/>
      <c r="H186" s="394"/>
      <c r="I186" s="394"/>
      <c r="J186" s="394"/>
      <c r="K186" s="394"/>
      <c r="L186" s="394"/>
      <c r="M186" s="394"/>
      <c r="N186" s="394"/>
      <c r="O186" s="394"/>
      <c r="P186" s="394"/>
      <c r="Q186" s="394"/>
      <c r="R186" s="394"/>
      <c r="S186" s="394"/>
      <c r="T186" s="394"/>
      <c r="U186" s="394"/>
      <c r="V186" s="394"/>
      <c r="W186" s="394"/>
      <c r="X186" s="394"/>
      <c r="Y186" s="394"/>
      <c r="Z186" s="394"/>
      <c r="AA186" s="394"/>
      <c r="AB186" s="394"/>
      <c r="AC186" s="394"/>
      <c r="AD186" s="394"/>
      <c r="AE186" s="395" t="s">
        <v>229</v>
      </c>
      <c r="AF186" s="395"/>
      <c r="AG186" s="395"/>
      <c r="AH186" s="395"/>
      <c r="AI186" s="395"/>
      <c r="AJ186" s="395"/>
      <c r="AK186" s="352" t="str">
        <f aca="false">IF(AND(AM187=1,OR(Q20=0,AM188=1),AM189=1,AM190=1,AM191=1,AM192=1),"○","×")</f>
        <v>×</v>
      </c>
      <c r="AL186" s="2"/>
      <c r="AM186" s="64" t="s">
        <v>230</v>
      </c>
      <c r="AN186" s="64"/>
      <c r="AO186" s="64"/>
      <c r="AP186" s="64"/>
      <c r="AQ186" s="64"/>
      <c r="AR186" s="64"/>
      <c r="AS186" s="64"/>
      <c r="AT186" s="64"/>
      <c r="AU186" s="64"/>
      <c r="AV186" s="64"/>
      <c r="AW186" s="64"/>
      <c r="AX186" s="64"/>
      <c r="AY186" s="64"/>
      <c r="AZ186" s="64"/>
      <c r="BA186" s="64"/>
      <c r="BB186" s="64"/>
      <c r="BC186" s="64"/>
    </row>
    <row r="187" s="17" customFormat="true" ht="26.25" hidden="false" customHeight="true" outlineLevel="0" collapsed="false">
      <c r="A187" s="14"/>
      <c r="B187" s="355"/>
      <c r="C187" s="396" t="s">
        <v>231</v>
      </c>
      <c r="D187" s="396"/>
      <c r="E187" s="396"/>
      <c r="F187" s="396"/>
      <c r="G187" s="396"/>
      <c r="H187" s="396"/>
      <c r="I187" s="396"/>
      <c r="J187" s="396"/>
      <c r="K187" s="396"/>
      <c r="L187" s="396"/>
      <c r="M187" s="396"/>
      <c r="N187" s="396"/>
      <c r="O187" s="396"/>
      <c r="P187" s="396"/>
      <c r="Q187" s="396"/>
      <c r="R187" s="396"/>
      <c r="S187" s="396"/>
      <c r="T187" s="396"/>
      <c r="U187" s="396"/>
      <c r="V187" s="396"/>
      <c r="W187" s="396"/>
      <c r="X187" s="396"/>
      <c r="Y187" s="396"/>
      <c r="Z187" s="396"/>
      <c r="AA187" s="396"/>
      <c r="AB187" s="396"/>
      <c r="AC187" s="396"/>
      <c r="AD187" s="396"/>
      <c r="AE187" s="397" t="s">
        <v>232</v>
      </c>
      <c r="AF187" s="397"/>
      <c r="AG187" s="397"/>
      <c r="AH187" s="397"/>
      <c r="AI187" s="397"/>
      <c r="AJ187" s="397"/>
      <c r="AK187" s="397"/>
      <c r="AL187" s="2"/>
      <c r="AM187" s="398" t="n">
        <f aca="false">FALSE()</f>
        <v>0</v>
      </c>
      <c r="AN187" s="269"/>
      <c r="AO187" s="269"/>
      <c r="AP187" s="269"/>
      <c r="AQ187" s="269"/>
      <c r="AR187" s="269"/>
      <c r="AS187" s="269"/>
      <c r="AT187" s="269"/>
      <c r="AU187" s="269"/>
      <c r="AV187" s="269"/>
      <c r="AW187" s="269"/>
      <c r="AX187" s="269"/>
      <c r="AY187" s="269"/>
      <c r="AZ187" s="269"/>
    </row>
    <row r="188" s="17" customFormat="true" ht="35.25" hidden="false" customHeight="true" outlineLevel="0" collapsed="false">
      <c r="A188" s="14"/>
      <c r="B188" s="369"/>
      <c r="C188" s="399" t="s">
        <v>233</v>
      </c>
      <c r="D188" s="399"/>
      <c r="E188" s="399"/>
      <c r="F188" s="399"/>
      <c r="G188" s="399"/>
      <c r="H188" s="399"/>
      <c r="I188" s="399"/>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400" t="s">
        <v>232</v>
      </c>
      <c r="AF188" s="400"/>
      <c r="AG188" s="400"/>
      <c r="AH188" s="400"/>
      <c r="AI188" s="400"/>
      <c r="AJ188" s="400"/>
      <c r="AK188" s="400"/>
      <c r="AL188" s="2"/>
      <c r="AM188" s="74" t="n">
        <f aca="false">FALSE()</f>
        <v>0</v>
      </c>
      <c r="AN188" s="269"/>
      <c r="AO188" s="269"/>
      <c r="AP188" s="269"/>
      <c r="AQ188" s="269"/>
      <c r="AR188" s="269"/>
      <c r="AS188" s="269"/>
      <c r="AT188" s="269"/>
      <c r="AU188" s="269"/>
      <c r="AV188" s="269"/>
      <c r="AW188" s="269"/>
      <c r="AX188" s="269"/>
      <c r="AY188" s="269"/>
      <c r="AZ188" s="269"/>
    </row>
    <row r="189" s="17" customFormat="true" ht="37.5" hidden="false" customHeight="true" outlineLevel="0" collapsed="false">
      <c r="A189" s="14"/>
      <c r="B189" s="369"/>
      <c r="C189" s="401" t="s">
        <v>234</v>
      </c>
      <c r="D189" s="401"/>
      <c r="E189" s="401"/>
      <c r="F189" s="401"/>
      <c r="G189" s="401"/>
      <c r="H189" s="401"/>
      <c r="I189" s="401"/>
      <c r="J189" s="401"/>
      <c r="K189" s="401"/>
      <c r="L189" s="401"/>
      <c r="M189" s="401"/>
      <c r="N189" s="401"/>
      <c r="O189" s="401"/>
      <c r="P189" s="401"/>
      <c r="Q189" s="401"/>
      <c r="R189" s="401"/>
      <c r="S189" s="401"/>
      <c r="T189" s="401"/>
      <c r="U189" s="401"/>
      <c r="V189" s="401"/>
      <c r="W189" s="401"/>
      <c r="X189" s="401"/>
      <c r="Y189" s="401"/>
      <c r="Z189" s="401"/>
      <c r="AA189" s="401"/>
      <c r="AB189" s="401"/>
      <c r="AC189" s="401"/>
      <c r="AD189" s="401"/>
      <c r="AE189" s="400" t="s">
        <v>235</v>
      </c>
      <c r="AF189" s="400"/>
      <c r="AG189" s="400"/>
      <c r="AH189" s="400"/>
      <c r="AI189" s="400"/>
      <c r="AJ189" s="400"/>
      <c r="AK189" s="400"/>
      <c r="AL189" s="2"/>
      <c r="AM189" s="74" t="n">
        <f aca="false">FALSE()</f>
        <v>0</v>
      </c>
      <c r="AN189" s="269"/>
      <c r="AO189" s="269"/>
      <c r="AP189" s="269"/>
      <c r="AQ189" s="269"/>
      <c r="AR189" s="269"/>
      <c r="AS189" s="269"/>
      <c r="AT189" s="269"/>
      <c r="AU189" s="269"/>
      <c r="AV189" s="269"/>
      <c r="AW189" s="269"/>
      <c r="AX189" s="269"/>
      <c r="AY189" s="269"/>
      <c r="AZ189" s="269"/>
    </row>
    <row r="190" s="17" customFormat="true" ht="23.25" hidden="false" customHeight="true" outlineLevel="0" collapsed="false">
      <c r="A190" s="14"/>
      <c r="B190" s="369"/>
      <c r="C190" s="401" t="s">
        <v>236</v>
      </c>
      <c r="D190" s="401"/>
      <c r="E190" s="401"/>
      <c r="F190" s="401"/>
      <c r="G190" s="401"/>
      <c r="H190" s="401"/>
      <c r="I190" s="401"/>
      <c r="J190" s="401"/>
      <c r="K190" s="401"/>
      <c r="L190" s="401"/>
      <c r="M190" s="401"/>
      <c r="N190" s="401"/>
      <c r="O190" s="401"/>
      <c r="P190" s="401"/>
      <c r="Q190" s="401"/>
      <c r="R190" s="401"/>
      <c r="S190" s="401"/>
      <c r="T190" s="401"/>
      <c r="U190" s="401"/>
      <c r="V190" s="401"/>
      <c r="W190" s="401"/>
      <c r="X190" s="401"/>
      <c r="Y190" s="401"/>
      <c r="Z190" s="401"/>
      <c r="AA190" s="401"/>
      <c r="AB190" s="401"/>
      <c r="AC190" s="401"/>
      <c r="AD190" s="401"/>
      <c r="AE190" s="402" t="s">
        <v>237</v>
      </c>
      <c r="AF190" s="402"/>
      <c r="AG190" s="402"/>
      <c r="AH190" s="402"/>
      <c r="AI190" s="402"/>
      <c r="AJ190" s="402"/>
      <c r="AK190" s="402"/>
      <c r="AL190" s="2"/>
      <c r="AM190" s="74" t="n">
        <f aca="false">FALSE()</f>
        <v>0</v>
      </c>
    </row>
    <row r="191" s="17" customFormat="true" ht="23.25" hidden="false" customHeight="true" outlineLevel="0" collapsed="false">
      <c r="A191" s="14"/>
      <c r="B191" s="369"/>
      <c r="C191" s="401" t="s">
        <v>238</v>
      </c>
      <c r="D191" s="401"/>
      <c r="E191" s="401"/>
      <c r="F191" s="401"/>
      <c r="G191" s="401"/>
      <c r="H191" s="401"/>
      <c r="I191" s="401"/>
      <c r="J191" s="401"/>
      <c r="K191" s="401"/>
      <c r="L191" s="401"/>
      <c r="M191" s="401"/>
      <c r="N191" s="401"/>
      <c r="O191" s="401"/>
      <c r="P191" s="401"/>
      <c r="Q191" s="401"/>
      <c r="R191" s="401"/>
      <c r="S191" s="401"/>
      <c r="T191" s="401"/>
      <c r="U191" s="401"/>
      <c r="V191" s="401"/>
      <c r="W191" s="401"/>
      <c r="X191" s="401"/>
      <c r="Y191" s="401"/>
      <c r="Z191" s="401"/>
      <c r="AA191" s="401"/>
      <c r="AB191" s="401"/>
      <c r="AC191" s="401"/>
      <c r="AD191" s="401"/>
      <c r="AE191" s="400" t="s">
        <v>239</v>
      </c>
      <c r="AF191" s="400"/>
      <c r="AG191" s="400"/>
      <c r="AH191" s="400"/>
      <c r="AI191" s="400"/>
      <c r="AJ191" s="400"/>
      <c r="AK191" s="400"/>
      <c r="AL191" s="2"/>
      <c r="AM191" s="74" t="n">
        <f aca="false">FALSE()</f>
        <v>0</v>
      </c>
      <c r="AN191" s="403"/>
      <c r="AO191" s="403"/>
      <c r="AP191" s="403"/>
    </row>
    <row r="192" s="17" customFormat="true" ht="13.5" hidden="false" customHeight="true" outlineLevel="0" collapsed="false">
      <c r="A192" s="14"/>
      <c r="B192" s="379"/>
      <c r="C192" s="404" t="s">
        <v>240</v>
      </c>
      <c r="D192" s="404"/>
      <c r="E192" s="404"/>
      <c r="F192" s="404"/>
      <c r="G192" s="404"/>
      <c r="H192" s="404"/>
      <c r="I192" s="404"/>
      <c r="J192" s="404"/>
      <c r="K192" s="404"/>
      <c r="L192" s="404"/>
      <c r="M192" s="404"/>
      <c r="N192" s="404"/>
      <c r="O192" s="404"/>
      <c r="P192" s="404"/>
      <c r="Q192" s="404"/>
      <c r="R192" s="404"/>
      <c r="S192" s="404"/>
      <c r="T192" s="404"/>
      <c r="U192" s="404"/>
      <c r="V192" s="404"/>
      <c r="W192" s="404"/>
      <c r="X192" s="404"/>
      <c r="Y192" s="404"/>
      <c r="Z192" s="404"/>
      <c r="AA192" s="404"/>
      <c r="AB192" s="404"/>
      <c r="AC192" s="404"/>
      <c r="AD192" s="404"/>
      <c r="AE192" s="405" t="s">
        <v>241</v>
      </c>
      <c r="AF192" s="405"/>
      <c r="AG192" s="405"/>
      <c r="AH192" s="405"/>
      <c r="AI192" s="405"/>
      <c r="AJ192" s="405"/>
      <c r="AK192" s="405"/>
      <c r="AL192" s="2"/>
      <c r="AM192" s="74" t="n">
        <f aca="false">FALSE()</f>
        <v>0</v>
      </c>
    </row>
    <row r="193" s="17" customFormat="true" ht="5.25" hidden="false" customHeight="true" outlineLevel="0" collapsed="false">
      <c r="A193" s="14"/>
      <c r="B193" s="393"/>
      <c r="C193" s="109"/>
      <c r="D193" s="393"/>
      <c r="E193" s="393"/>
      <c r="F193" s="393"/>
      <c r="G193" s="393"/>
      <c r="H193" s="393"/>
      <c r="I193" s="393"/>
      <c r="J193" s="393"/>
      <c r="K193" s="393"/>
      <c r="L193" s="393"/>
      <c r="M193" s="393"/>
      <c r="N193" s="393"/>
      <c r="O193" s="393"/>
      <c r="P193" s="393"/>
      <c r="Q193" s="393"/>
      <c r="R193" s="393"/>
      <c r="S193" s="393"/>
      <c r="T193" s="393"/>
      <c r="U193" s="393"/>
      <c r="V193" s="393"/>
      <c r="W193" s="393"/>
      <c r="X193" s="393"/>
      <c r="Y193" s="393"/>
      <c r="Z193" s="109"/>
      <c r="AA193" s="109"/>
      <c r="AB193" s="109"/>
      <c r="AC193" s="109"/>
      <c r="AD193" s="109"/>
      <c r="AE193" s="109"/>
      <c r="AF193" s="109"/>
      <c r="AG193" s="109"/>
      <c r="AH193" s="109"/>
      <c r="AI193" s="393"/>
      <c r="AJ193" s="393"/>
      <c r="AK193" s="2"/>
      <c r="AL193" s="2"/>
    </row>
    <row r="194" s="17" customFormat="true" ht="12" hidden="false" customHeight="true" outlineLevel="0" collapsed="false">
      <c r="A194" s="14"/>
      <c r="B194" s="406" t="s">
        <v>242</v>
      </c>
      <c r="C194" s="407" t="s">
        <v>243</v>
      </c>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8"/>
      <c r="AL194" s="2"/>
    </row>
    <row r="195" s="17" customFormat="true" ht="28.5" hidden="false" customHeight="true" outlineLevel="0" collapsed="false">
      <c r="A195" s="14"/>
      <c r="B195" s="406" t="s">
        <v>242</v>
      </c>
      <c r="C195" s="409" t="s">
        <v>244</v>
      </c>
      <c r="D195" s="409"/>
      <c r="E195" s="409"/>
      <c r="F195" s="409"/>
      <c r="G195" s="409"/>
      <c r="H195" s="409"/>
      <c r="I195" s="409"/>
      <c r="J195" s="409"/>
      <c r="K195" s="409"/>
      <c r="L195" s="409"/>
      <c r="M195" s="409"/>
      <c r="N195" s="409"/>
      <c r="O195" s="409"/>
      <c r="P195" s="409"/>
      <c r="Q195" s="409"/>
      <c r="R195" s="409"/>
      <c r="S195" s="409"/>
      <c r="T195" s="409"/>
      <c r="U195" s="409"/>
      <c r="V195" s="409"/>
      <c r="W195" s="409"/>
      <c r="X195" s="409"/>
      <c r="Y195" s="409"/>
      <c r="Z195" s="409"/>
      <c r="AA195" s="409"/>
      <c r="AB195" s="409"/>
      <c r="AC195" s="409"/>
      <c r="AD195" s="409"/>
      <c r="AE195" s="409"/>
      <c r="AF195" s="409"/>
      <c r="AG195" s="409"/>
      <c r="AH195" s="409"/>
      <c r="AI195" s="409"/>
      <c r="AJ195" s="409"/>
      <c r="AK195" s="409"/>
      <c r="AL195" s="2"/>
    </row>
    <row r="196" s="17" customFormat="true" ht="16.5" hidden="false" customHeight="true" outlineLevel="0" collapsed="false">
      <c r="A196" s="14"/>
      <c r="B196" s="410"/>
      <c r="C196" s="230"/>
      <c r="D196" s="230"/>
      <c r="E196" s="230"/>
      <c r="F196" s="230"/>
      <c r="G196" s="230"/>
      <c r="H196" s="230"/>
      <c r="I196" s="230"/>
      <c r="J196" s="230"/>
      <c r="K196" s="230"/>
      <c r="L196" s="230"/>
      <c r="M196" s="230"/>
      <c r="N196" s="230"/>
      <c r="O196" s="230"/>
      <c r="P196" s="230"/>
      <c r="Q196" s="230"/>
      <c r="R196" s="230"/>
      <c r="S196" s="230"/>
      <c r="T196" s="230"/>
      <c r="U196" s="230"/>
      <c r="V196" s="230"/>
      <c r="W196" s="230"/>
      <c r="X196" s="230"/>
      <c r="Y196" s="230"/>
      <c r="Z196" s="230"/>
      <c r="AA196" s="230"/>
      <c r="AB196" s="230"/>
      <c r="AC196" s="230"/>
      <c r="AD196" s="230"/>
      <c r="AE196" s="230"/>
      <c r="AF196" s="230"/>
      <c r="AG196" s="230"/>
      <c r="AH196" s="230"/>
      <c r="AI196" s="230"/>
      <c r="AJ196" s="230"/>
      <c r="AK196" s="352" t="str">
        <f aca="false">IF(COUNTA(E200,H200,K200,T201,AA201)=5,"○","×")</f>
        <v>×</v>
      </c>
      <c r="AL196" s="2"/>
    </row>
    <row r="197" s="17" customFormat="true" ht="8.25" hidden="false" customHeight="true" outlineLevel="0" collapsed="false">
      <c r="A197" s="14"/>
      <c r="B197" s="411"/>
      <c r="C197" s="412"/>
      <c r="D197" s="412"/>
      <c r="E197" s="412"/>
      <c r="F197" s="412"/>
      <c r="G197" s="412"/>
      <c r="H197" s="412"/>
      <c r="I197" s="412"/>
      <c r="J197" s="412"/>
      <c r="K197" s="412"/>
      <c r="L197" s="412"/>
      <c r="M197" s="412"/>
      <c r="N197" s="412"/>
      <c r="O197" s="412"/>
      <c r="P197" s="412"/>
      <c r="Q197" s="412"/>
      <c r="R197" s="412"/>
      <c r="S197" s="412"/>
      <c r="T197" s="412"/>
      <c r="U197" s="412"/>
      <c r="V197" s="412"/>
      <c r="W197" s="412"/>
      <c r="X197" s="412"/>
      <c r="Y197" s="412"/>
      <c r="Z197" s="412"/>
      <c r="AA197" s="412"/>
      <c r="AB197" s="412"/>
      <c r="AC197" s="412"/>
      <c r="AD197" s="412"/>
      <c r="AE197" s="412"/>
      <c r="AF197" s="412"/>
      <c r="AG197" s="412"/>
      <c r="AH197" s="412"/>
      <c r="AI197" s="412"/>
      <c r="AJ197" s="412"/>
      <c r="AK197" s="413"/>
      <c r="AL197" s="2"/>
      <c r="AM197" s="1"/>
    </row>
    <row r="198" s="17" customFormat="true" ht="26.25" hidden="false" customHeight="true" outlineLevel="0" collapsed="false">
      <c r="A198" s="14"/>
      <c r="B198" s="414"/>
      <c r="C198" s="415" t="s">
        <v>245</v>
      </c>
      <c r="D198" s="415"/>
      <c r="E198" s="415"/>
      <c r="F198" s="415"/>
      <c r="G198" s="415"/>
      <c r="H198" s="415"/>
      <c r="I198" s="415"/>
      <c r="J198" s="415"/>
      <c r="K198" s="415"/>
      <c r="L198" s="415"/>
      <c r="M198" s="415"/>
      <c r="N198" s="415"/>
      <c r="O198" s="415"/>
      <c r="P198" s="415"/>
      <c r="Q198" s="415"/>
      <c r="R198" s="415"/>
      <c r="S198" s="415"/>
      <c r="T198" s="415"/>
      <c r="U198" s="415"/>
      <c r="V198" s="415"/>
      <c r="W198" s="415"/>
      <c r="X198" s="415"/>
      <c r="Y198" s="415"/>
      <c r="Z198" s="415"/>
      <c r="AA198" s="415"/>
      <c r="AB198" s="415"/>
      <c r="AC198" s="415"/>
      <c r="AD198" s="415"/>
      <c r="AE198" s="415"/>
      <c r="AF198" s="415"/>
      <c r="AG198" s="415"/>
      <c r="AH198" s="415"/>
      <c r="AI198" s="415"/>
      <c r="AJ198" s="393"/>
      <c r="AK198" s="416"/>
      <c r="AL198" s="393"/>
      <c r="AM198" s="1"/>
    </row>
    <row r="199" s="17" customFormat="true" ht="6.75" hidden="false" customHeight="true" outlineLevel="0" collapsed="false">
      <c r="A199" s="14"/>
      <c r="B199" s="414"/>
      <c r="C199" s="109"/>
      <c r="D199" s="393"/>
      <c r="E199" s="393"/>
      <c r="F199" s="393"/>
      <c r="G199" s="393"/>
      <c r="H199" s="393"/>
      <c r="I199" s="393"/>
      <c r="J199" s="393"/>
      <c r="K199" s="393"/>
      <c r="L199" s="393"/>
      <c r="M199" s="393"/>
      <c r="N199" s="393"/>
      <c r="O199" s="393"/>
      <c r="P199" s="393"/>
      <c r="Q199" s="393"/>
      <c r="R199" s="393"/>
      <c r="S199" s="393"/>
      <c r="T199" s="393"/>
      <c r="U199" s="393"/>
      <c r="V199" s="393"/>
      <c r="W199" s="393"/>
      <c r="X199" s="393"/>
      <c r="Y199" s="393"/>
      <c r="Z199" s="393"/>
      <c r="AA199" s="393"/>
      <c r="AB199" s="393"/>
      <c r="AC199" s="393"/>
      <c r="AD199" s="393"/>
      <c r="AE199" s="393"/>
      <c r="AF199" s="393"/>
      <c r="AG199" s="393"/>
      <c r="AH199" s="393"/>
      <c r="AI199" s="393"/>
      <c r="AJ199" s="393"/>
      <c r="AK199" s="416"/>
      <c r="AL199" s="2"/>
      <c r="AM199" s="1"/>
    </row>
    <row r="200" s="17" customFormat="true" ht="15" hidden="false" customHeight="true" outlineLevel="0" collapsed="false">
      <c r="A200" s="14"/>
      <c r="B200" s="417"/>
      <c r="C200" s="418" t="s">
        <v>54</v>
      </c>
      <c r="D200" s="418"/>
      <c r="E200" s="419"/>
      <c r="F200" s="419"/>
      <c r="G200" s="418" t="s">
        <v>55</v>
      </c>
      <c r="H200" s="419"/>
      <c r="I200" s="419"/>
      <c r="J200" s="418" t="s">
        <v>56</v>
      </c>
      <c r="K200" s="419"/>
      <c r="L200" s="419"/>
      <c r="M200" s="418" t="s">
        <v>246</v>
      </c>
      <c r="N200" s="393"/>
      <c r="O200" s="420" t="s">
        <v>5</v>
      </c>
      <c r="P200" s="420"/>
      <c r="Q200" s="420"/>
      <c r="R200" s="421" t="str">
        <f aca="false">IF(H7="","",H7)</f>
        <v/>
      </c>
      <c r="S200" s="421"/>
      <c r="T200" s="421"/>
      <c r="U200" s="421"/>
      <c r="V200" s="421"/>
      <c r="W200" s="421"/>
      <c r="X200" s="421"/>
      <c r="Y200" s="421"/>
      <c r="Z200" s="421"/>
      <c r="AA200" s="421"/>
      <c r="AB200" s="421"/>
      <c r="AC200" s="421"/>
      <c r="AD200" s="421"/>
      <c r="AE200" s="421"/>
      <c r="AF200" s="421"/>
      <c r="AG200" s="421"/>
      <c r="AH200" s="421"/>
      <c r="AI200" s="421"/>
      <c r="AJ200" s="422"/>
      <c r="AK200" s="423"/>
      <c r="AL200" s="424"/>
      <c r="AM200" s="425"/>
      <c r="AN200" s="1"/>
      <c r="AO200" s="1"/>
      <c r="AP200" s="1"/>
      <c r="AQ200" s="1"/>
      <c r="AR200" s="1"/>
      <c r="AS200" s="1"/>
      <c r="AT200" s="1"/>
      <c r="AU200" s="1"/>
      <c r="AV200" s="1"/>
      <c r="AW200" s="1"/>
      <c r="AX200" s="1"/>
      <c r="AY200" s="1"/>
      <c r="AZ200" s="1"/>
      <c r="BA200" s="75"/>
      <c r="BB200" s="1"/>
      <c r="BC200" s="1"/>
      <c r="BD200" s="1"/>
      <c r="BE200" s="1"/>
      <c r="BF200" s="1"/>
      <c r="BG200" s="1"/>
    </row>
    <row r="201" customFormat="false" ht="15" hidden="false" customHeight="true" outlineLevel="0" collapsed="false">
      <c r="A201" s="2"/>
      <c r="B201" s="417"/>
      <c r="C201" s="426"/>
      <c r="D201" s="418"/>
      <c r="E201" s="418"/>
      <c r="F201" s="418"/>
      <c r="G201" s="418"/>
      <c r="H201" s="418"/>
      <c r="I201" s="418"/>
      <c r="J201" s="418"/>
      <c r="K201" s="418"/>
      <c r="L201" s="418"/>
      <c r="M201" s="418"/>
      <c r="N201" s="418"/>
      <c r="O201" s="427" t="s">
        <v>247</v>
      </c>
      <c r="P201" s="427"/>
      <c r="Q201" s="427"/>
      <c r="R201" s="428" t="s">
        <v>248</v>
      </c>
      <c r="S201" s="428"/>
      <c r="T201" s="429"/>
      <c r="U201" s="429"/>
      <c r="V201" s="429"/>
      <c r="W201" s="429"/>
      <c r="X201" s="429"/>
      <c r="Y201" s="430" t="s">
        <v>249</v>
      </c>
      <c r="Z201" s="430"/>
      <c r="AA201" s="429"/>
      <c r="AB201" s="429"/>
      <c r="AC201" s="429"/>
      <c r="AD201" s="429"/>
      <c r="AE201" s="429"/>
      <c r="AF201" s="429"/>
      <c r="AG201" s="429"/>
      <c r="AH201" s="429"/>
      <c r="AI201" s="429"/>
      <c r="AJ201" s="426"/>
      <c r="AK201" s="431"/>
      <c r="AL201" s="424"/>
      <c r="AM201" s="425"/>
      <c r="BA201" s="75"/>
    </row>
    <row r="202" customFormat="false" ht="7.5" hidden="false" customHeight="true" outlineLevel="0" collapsed="false">
      <c r="A202" s="2"/>
      <c r="B202" s="432"/>
      <c r="C202" s="433"/>
      <c r="D202" s="434"/>
      <c r="E202" s="434"/>
      <c r="F202" s="434"/>
      <c r="G202" s="434"/>
      <c r="H202" s="434"/>
      <c r="I202" s="434"/>
      <c r="J202" s="434"/>
      <c r="K202" s="434"/>
      <c r="L202" s="434"/>
      <c r="M202" s="434"/>
      <c r="N202" s="434"/>
      <c r="O202" s="434"/>
      <c r="P202" s="434"/>
      <c r="Q202" s="433"/>
      <c r="R202" s="434"/>
      <c r="S202" s="435"/>
      <c r="T202" s="435"/>
      <c r="U202" s="435"/>
      <c r="V202" s="435"/>
      <c r="W202" s="435"/>
      <c r="X202" s="436"/>
      <c r="Y202" s="436"/>
      <c r="Z202" s="436"/>
      <c r="AA202" s="436"/>
      <c r="AB202" s="436"/>
      <c r="AC202" s="436"/>
      <c r="AD202" s="436"/>
      <c r="AE202" s="436"/>
      <c r="AF202" s="436"/>
      <c r="AG202" s="436"/>
      <c r="AH202" s="436"/>
      <c r="AI202" s="436"/>
      <c r="AJ202" s="437"/>
      <c r="AK202" s="438"/>
      <c r="AL202" s="424"/>
      <c r="AM202" s="425"/>
      <c r="BA202" s="75"/>
    </row>
    <row r="203" customFormat="false" ht="7.5" hidden="false" customHeight="true" outlineLevel="0" collapsed="false">
      <c r="A203" s="2"/>
      <c r="B203" s="439"/>
      <c r="C203" s="424"/>
      <c r="D203" s="439"/>
      <c r="E203" s="439"/>
      <c r="F203" s="439"/>
      <c r="G203" s="439"/>
      <c r="H203" s="439"/>
      <c r="I203" s="439"/>
      <c r="J203" s="439"/>
      <c r="K203" s="439"/>
      <c r="L203" s="439"/>
      <c r="M203" s="439"/>
      <c r="N203" s="439"/>
      <c r="O203" s="439"/>
      <c r="P203" s="439"/>
      <c r="Q203" s="424"/>
      <c r="R203" s="439"/>
      <c r="S203" s="440"/>
      <c r="T203" s="440"/>
      <c r="U203" s="440"/>
      <c r="V203" s="440"/>
      <c r="W203" s="440"/>
      <c r="X203" s="441"/>
      <c r="Y203" s="441"/>
      <c r="Z203" s="441"/>
      <c r="AA203" s="441"/>
      <c r="AB203" s="441"/>
      <c r="AC203" s="441"/>
      <c r="AD203" s="441"/>
      <c r="AE203" s="441"/>
      <c r="AF203" s="441"/>
      <c r="AG203" s="441"/>
      <c r="AH203" s="441"/>
      <c r="AI203" s="441"/>
      <c r="AJ203" s="442"/>
      <c r="AK203" s="424"/>
      <c r="AL203" s="424"/>
      <c r="AM203" s="425"/>
      <c r="BA203" s="75"/>
    </row>
    <row r="204" s="17" customFormat="true" ht="15" hidden="false" customHeight="true" outlineLevel="0" collapsed="false">
      <c r="A204" s="14"/>
      <c r="B204" s="443" t="s">
        <v>250</v>
      </c>
      <c r="C204" s="439"/>
      <c r="D204" s="14"/>
      <c r="E204" s="14"/>
      <c r="F204" s="12" t="s">
        <v>251</v>
      </c>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444" t="s">
        <v>252</v>
      </c>
      <c r="AL204" s="2"/>
      <c r="AM204" s="1"/>
    </row>
    <row r="205" customFormat="false" ht="17.25" hidden="false" customHeight="true" outlineLevel="0" collapsed="false">
      <c r="A205" s="2"/>
      <c r="B205" s="445" t="s">
        <v>41</v>
      </c>
      <c r="C205" s="446" t="s">
        <v>253</v>
      </c>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447" t="n">
        <f aca="false">SUM('別紙様式6-2 事業所個票１:事業所個票10'!ci2)</f>
        <v>0</v>
      </c>
      <c r="AL205" s="2"/>
    </row>
    <row r="206" s="175" customFormat="true" ht="12" hidden="false" customHeight="true" outlineLevel="0" collapsed="false">
      <c r="A206" s="69"/>
      <c r="B206" s="114" t="s">
        <v>242</v>
      </c>
      <c r="C206" s="408" t="s">
        <v>254</v>
      </c>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row>
    <row r="207" customFormat="false" ht="6" hidden="false" customHeight="true" outlineLevel="0" collapsed="false">
      <c r="A207" s="2"/>
      <c r="B207" s="12"/>
      <c r="C207" s="439"/>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customFormat="false" ht="13.5" hidden="false" customHeight="false" outlineLevel="0" collapsed="false">
      <c r="A208" s="2"/>
      <c r="B208" s="448" t="s">
        <v>13</v>
      </c>
      <c r="C208" s="448"/>
      <c r="D208" s="448"/>
      <c r="E208" s="448"/>
      <c r="F208" s="448"/>
      <c r="G208" s="448"/>
      <c r="H208" s="448"/>
      <c r="I208" s="448"/>
      <c r="J208" s="448"/>
      <c r="K208" s="448"/>
      <c r="L208" s="448"/>
      <c r="M208" s="448"/>
      <c r="N208" s="448"/>
      <c r="O208" s="448"/>
      <c r="P208" s="448"/>
      <c r="Q208" s="448"/>
      <c r="R208" s="448"/>
      <c r="S208" s="448"/>
      <c r="T208" s="448"/>
      <c r="U208" s="448"/>
      <c r="V208" s="448"/>
      <c r="W208" s="448"/>
      <c r="X208" s="448"/>
      <c r="Y208" s="448"/>
      <c r="Z208" s="448"/>
      <c r="AA208" s="448"/>
      <c r="AB208" s="448"/>
      <c r="AC208" s="448"/>
      <c r="AD208" s="448"/>
      <c r="AE208" s="448"/>
      <c r="AF208" s="448"/>
      <c r="AG208" s="448"/>
      <c r="AH208" s="448"/>
      <c r="AI208" s="448"/>
      <c r="AJ208" s="448"/>
      <c r="AK208" s="448"/>
      <c r="AL208" s="2"/>
    </row>
    <row r="209" customFormat="false" ht="13.5" hidden="false" customHeight="false" outlineLevel="0" collapsed="false">
      <c r="A209" s="2"/>
      <c r="B209" s="449" t="s">
        <v>255</v>
      </c>
      <c r="C209" s="450" t="s">
        <v>256</v>
      </c>
      <c r="D209" s="450"/>
      <c r="E209" s="450"/>
      <c r="F209" s="450"/>
      <c r="G209" s="450"/>
      <c r="H209" s="450"/>
      <c r="I209" s="450"/>
      <c r="J209" s="450"/>
      <c r="K209" s="450"/>
      <c r="L209" s="450"/>
      <c r="M209" s="450"/>
      <c r="N209" s="450"/>
      <c r="O209" s="450"/>
      <c r="P209" s="450"/>
      <c r="Q209" s="450"/>
      <c r="R209" s="450"/>
      <c r="S209" s="450"/>
      <c r="T209" s="450"/>
      <c r="U209" s="450"/>
      <c r="V209" s="450"/>
      <c r="W209" s="450"/>
      <c r="X209" s="450"/>
      <c r="Y209" s="450"/>
      <c r="Z209" s="450"/>
      <c r="AA209" s="450"/>
      <c r="AB209" s="450"/>
      <c r="AC209" s="450"/>
      <c r="AD209" s="450"/>
      <c r="AE209" s="450"/>
      <c r="AF209" s="450"/>
      <c r="AG209" s="450"/>
      <c r="AH209" s="450"/>
      <c r="AI209" s="450"/>
      <c r="AJ209" s="450"/>
      <c r="AK209" s="451" t="str">
        <f aca="false">Y20</f>
        <v/>
      </c>
      <c r="AL209" s="2"/>
    </row>
    <row r="210" customFormat="false" ht="13.5" hidden="false" customHeight="false" outlineLevel="0" collapsed="false">
      <c r="A210" s="2"/>
      <c r="B210" s="449"/>
      <c r="C210" s="452" t="s">
        <v>257</v>
      </c>
      <c r="D210" s="452"/>
      <c r="E210" s="452"/>
      <c r="F210" s="452"/>
      <c r="G210" s="452"/>
      <c r="H210" s="452"/>
      <c r="I210" s="452"/>
      <c r="J210" s="452"/>
      <c r="K210" s="452"/>
      <c r="L210" s="452"/>
      <c r="M210" s="452"/>
      <c r="N210" s="452"/>
      <c r="O210" s="452"/>
      <c r="P210" s="452"/>
      <c r="Q210" s="452"/>
      <c r="R210" s="452"/>
      <c r="S210" s="452"/>
      <c r="T210" s="452"/>
      <c r="U210" s="452"/>
      <c r="V210" s="452"/>
      <c r="W210" s="452"/>
      <c r="X210" s="452"/>
      <c r="Y210" s="452"/>
      <c r="Z210" s="452"/>
      <c r="AA210" s="452"/>
      <c r="AB210" s="452"/>
      <c r="AC210" s="452"/>
      <c r="AD210" s="452"/>
      <c r="AE210" s="452"/>
      <c r="AF210" s="452"/>
      <c r="AG210" s="452"/>
      <c r="AH210" s="452"/>
      <c r="AI210" s="452"/>
      <c r="AJ210" s="452"/>
      <c r="AK210" s="451" t="str">
        <f aca="false">Y21</f>
        <v>○</v>
      </c>
      <c r="AL210" s="2"/>
    </row>
    <row r="211" customFormat="false" ht="13.5" hidden="false" customHeight="false" outlineLevel="0" collapsed="false">
      <c r="A211" s="2"/>
      <c r="B211" s="449"/>
      <c r="C211" s="452" t="s">
        <v>258</v>
      </c>
      <c r="D211" s="452"/>
      <c r="E211" s="452"/>
      <c r="F211" s="452"/>
      <c r="G211" s="452"/>
      <c r="H211" s="452"/>
      <c r="I211" s="452"/>
      <c r="J211" s="452"/>
      <c r="K211" s="452"/>
      <c r="L211" s="452"/>
      <c r="M211" s="452"/>
      <c r="N211" s="452"/>
      <c r="O211" s="452"/>
      <c r="P211" s="452"/>
      <c r="Q211" s="452"/>
      <c r="R211" s="452"/>
      <c r="S211" s="452"/>
      <c r="T211" s="452"/>
      <c r="U211" s="452"/>
      <c r="V211" s="452"/>
      <c r="W211" s="452"/>
      <c r="X211" s="452"/>
      <c r="Y211" s="452"/>
      <c r="Z211" s="452"/>
      <c r="AA211" s="452"/>
      <c r="AB211" s="452"/>
      <c r="AC211" s="452"/>
      <c r="AD211" s="452"/>
      <c r="AE211" s="452"/>
      <c r="AF211" s="452"/>
      <c r="AG211" s="452"/>
      <c r="AH211" s="452"/>
      <c r="AI211" s="452"/>
      <c r="AJ211" s="452"/>
      <c r="AK211" s="451" t="str">
        <f aca="false">IF(Y25="○","○",IF(AA25="○","○","×"))</f>
        <v>×</v>
      </c>
      <c r="AL211" s="2"/>
    </row>
    <row r="212" customFormat="false" ht="13.5" hidden="false" customHeight="false" outlineLevel="0" collapsed="false">
      <c r="A212" s="2"/>
      <c r="B212" s="453" t="s">
        <v>259</v>
      </c>
      <c r="C212" s="452" t="s">
        <v>260</v>
      </c>
      <c r="D212" s="452"/>
      <c r="E212" s="452"/>
      <c r="F212" s="452"/>
      <c r="G212" s="452"/>
      <c r="H212" s="452"/>
      <c r="I212" s="452"/>
      <c r="J212" s="452"/>
      <c r="K212" s="452"/>
      <c r="L212" s="452"/>
      <c r="M212" s="452"/>
      <c r="N212" s="452"/>
      <c r="O212" s="452"/>
      <c r="P212" s="452"/>
      <c r="Q212" s="452"/>
      <c r="R212" s="452"/>
      <c r="S212" s="452"/>
      <c r="T212" s="452"/>
      <c r="U212" s="452"/>
      <c r="V212" s="452"/>
      <c r="W212" s="452"/>
      <c r="X212" s="452"/>
      <c r="Y212" s="452"/>
      <c r="Z212" s="452"/>
      <c r="AA212" s="452"/>
      <c r="AB212" s="452"/>
      <c r="AC212" s="452"/>
      <c r="AD212" s="452"/>
      <c r="AE212" s="452"/>
      <c r="AF212" s="452"/>
      <c r="AG212" s="452"/>
      <c r="AH212" s="452"/>
      <c r="AI212" s="452"/>
      <c r="AJ212" s="452"/>
      <c r="AK212" s="451" t="str">
        <f aca="false">AB37</f>
        <v>×</v>
      </c>
      <c r="AL212" s="2"/>
    </row>
    <row r="213" customFormat="false" ht="13.5" hidden="false" customHeight="false" outlineLevel="0" collapsed="false">
      <c r="A213" s="2"/>
      <c r="B213" s="454" t="s">
        <v>261</v>
      </c>
      <c r="C213" s="455" t="s">
        <v>262</v>
      </c>
      <c r="D213" s="455"/>
      <c r="E213" s="455"/>
      <c r="F213" s="455"/>
      <c r="G213" s="455"/>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1" t="str">
        <f aca="false">AK42</f>
        <v>×</v>
      </c>
      <c r="AL213" s="2"/>
      <c r="AN213" s="383"/>
      <c r="AO213" s="383"/>
      <c r="AP213" s="383"/>
      <c r="AQ213" s="383"/>
      <c r="AR213" s="383"/>
      <c r="AS213" s="383"/>
      <c r="AT213" s="383"/>
      <c r="AU213" s="383"/>
      <c r="AV213" s="383"/>
      <c r="AW213" s="383"/>
      <c r="AX213" s="383"/>
      <c r="AY213" s="383"/>
      <c r="AZ213" s="383"/>
      <c r="BA213" s="383"/>
      <c r="BB213" s="383"/>
      <c r="BC213" s="383"/>
      <c r="BD213" s="383"/>
      <c r="BE213" s="383"/>
      <c r="BF213" s="383"/>
      <c r="BG213" s="383"/>
      <c r="BH213" s="383"/>
    </row>
    <row r="214" customFormat="false" ht="8.25" hidden="false" customHeight="tru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N214" s="383"/>
      <c r="AO214" s="383"/>
      <c r="AP214" s="383"/>
      <c r="AQ214" s="383"/>
      <c r="AR214" s="383"/>
      <c r="AS214" s="383"/>
      <c r="AT214" s="383"/>
      <c r="AU214" s="383"/>
      <c r="AV214" s="383"/>
      <c r="AW214" s="383"/>
      <c r="AX214" s="383"/>
      <c r="AY214" s="383"/>
      <c r="AZ214" s="383"/>
      <c r="BA214" s="383"/>
      <c r="BB214" s="383"/>
      <c r="BC214" s="383"/>
      <c r="BD214" s="383"/>
      <c r="BE214" s="383"/>
      <c r="BF214" s="383"/>
      <c r="BG214" s="383"/>
      <c r="BH214" s="383"/>
    </row>
    <row r="215" s="383" customFormat="true" ht="15" hidden="false" customHeight="true" outlineLevel="0" collapsed="false">
      <c r="A215" s="378"/>
      <c r="B215" s="448" t="s">
        <v>86</v>
      </c>
      <c r="C215" s="448"/>
      <c r="D215" s="448"/>
      <c r="E215" s="448"/>
      <c r="F215" s="448"/>
      <c r="G215" s="448"/>
      <c r="H215" s="448"/>
      <c r="I215" s="448"/>
      <c r="J215" s="448"/>
      <c r="K215" s="448"/>
      <c r="L215" s="448"/>
      <c r="M215" s="448"/>
      <c r="N215" s="448"/>
      <c r="O215" s="448"/>
      <c r="P215" s="448"/>
      <c r="Q215" s="448"/>
      <c r="R215" s="448"/>
      <c r="S215" s="448"/>
      <c r="T215" s="448"/>
      <c r="U215" s="448"/>
      <c r="V215" s="448"/>
      <c r="W215" s="448"/>
      <c r="X215" s="448"/>
      <c r="Y215" s="448"/>
      <c r="Z215" s="448"/>
      <c r="AA215" s="448"/>
      <c r="AB215" s="448"/>
      <c r="AC215" s="448"/>
      <c r="AD215" s="448"/>
      <c r="AE215" s="448"/>
      <c r="AF215" s="448"/>
      <c r="AG215" s="448"/>
      <c r="AH215" s="448"/>
      <c r="AI215" s="448"/>
      <c r="AJ215" s="448"/>
      <c r="AK215" s="448"/>
      <c r="AL215" s="2"/>
      <c r="AM215" s="1"/>
    </row>
    <row r="216" s="383" customFormat="true" ht="13.5" hidden="false" customHeight="false" outlineLevel="0" collapsed="false">
      <c r="A216" s="378"/>
      <c r="B216" s="456" t="s">
        <v>255</v>
      </c>
      <c r="C216" s="457" t="s">
        <v>263</v>
      </c>
      <c r="D216" s="457"/>
      <c r="E216" s="457"/>
      <c r="F216" s="457"/>
      <c r="G216" s="457"/>
      <c r="H216" s="457"/>
      <c r="I216" s="457"/>
      <c r="J216" s="452" t="s">
        <v>264</v>
      </c>
      <c r="K216" s="452"/>
      <c r="L216" s="452"/>
      <c r="M216" s="452"/>
      <c r="N216" s="452"/>
      <c r="O216" s="452"/>
      <c r="P216" s="452"/>
      <c r="Q216" s="452"/>
      <c r="R216" s="452"/>
      <c r="S216" s="452"/>
      <c r="T216" s="452"/>
      <c r="U216" s="452"/>
      <c r="V216" s="452"/>
      <c r="W216" s="452"/>
      <c r="X216" s="452"/>
      <c r="Y216" s="452"/>
      <c r="Z216" s="452"/>
      <c r="AA216" s="452"/>
      <c r="AB216" s="452"/>
      <c r="AC216" s="452"/>
      <c r="AD216" s="452"/>
      <c r="AE216" s="452"/>
      <c r="AF216" s="452"/>
      <c r="AG216" s="452"/>
      <c r="AH216" s="452"/>
      <c r="AI216" s="452"/>
      <c r="AJ216" s="452"/>
      <c r="AK216" s="451" t="str">
        <f aca="false">AH68</f>
        <v/>
      </c>
      <c r="AL216" s="458"/>
      <c r="AM216" s="1"/>
      <c r="AN216" s="17"/>
      <c r="AO216" s="17"/>
      <c r="AP216" s="17"/>
      <c r="AQ216" s="17"/>
      <c r="AR216" s="17"/>
      <c r="AS216" s="17"/>
      <c r="AT216" s="17"/>
      <c r="AU216" s="17"/>
      <c r="AV216" s="17"/>
      <c r="AW216" s="17"/>
      <c r="AX216" s="17"/>
      <c r="AY216" s="17"/>
      <c r="AZ216" s="17"/>
      <c r="BA216" s="17"/>
      <c r="BB216" s="17"/>
      <c r="BC216" s="17"/>
      <c r="BD216" s="17"/>
      <c r="BE216" s="17"/>
      <c r="BF216" s="17"/>
      <c r="BG216" s="17"/>
      <c r="BH216" s="17"/>
    </row>
    <row r="217" s="383" customFormat="true" ht="27" hidden="false" customHeight="true" outlineLevel="0" collapsed="false">
      <c r="A217" s="378"/>
      <c r="B217" s="453" t="s">
        <v>259</v>
      </c>
      <c r="C217" s="457" t="s">
        <v>265</v>
      </c>
      <c r="D217" s="457"/>
      <c r="E217" s="457"/>
      <c r="F217" s="457"/>
      <c r="G217" s="457"/>
      <c r="H217" s="457"/>
      <c r="I217" s="457"/>
      <c r="J217" s="459" t="s">
        <v>266</v>
      </c>
      <c r="K217" s="459"/>
      <c r="L217" s="459"/>
      <c r="M217" s="459"/>
      <c r="N217" s="459"/>
      <c r="O217" s="459"/>
      <c r="P217" s="459"/>
      <c r="Q217" s="459"/>
      <c r="R217" s="459"/>
      <c r="S217" s="459"/>
      <c r="T217" s="459"/>
      <c r="U217" s="459"/>
      <c r="V217" s="459"/>
      <c r="W217" s="459"/>
      <c r="X217" s="459"/>
      <c r="Y217" s="459"/>
      <c r="Z217" s="459"/>
      <c r="AA217" s="459"/>
      <c r="AB217" s="459"/>
      <c r="AC217" s="459"/>
      <c r="AD217" s="459"/>
      <c r="AE217" s="459"/>
      <c r="AF217" s="459"/>
      <c r="AG217" s="459"/>
      <c r="AH217" s="459"/>
      <c r="AI217" s="459"/>
      <c r="AJ217" s="459"/>
      <c r="AK217" s="451" t="e">
        <f aca="false">Z75</f>
        <v>#NAME?</v>
      </c>
      <c r="AL217" s="460"/>
      <c r="AM217" s="1"/>
      <c r="AN217" s="17"/>
      <c r="AO217" s="17"/>
      <c r="AP217" s="17"/>
      <c r="AQ217" s="17"/>
      <c r="AR217" s="17"/>
      <c r="AS217" s="17"/>
      <c r="AT217" s="17"/>
      <c r="AU217" s="17"/>
      <c r="AV217" s="17"/>
      <c r="AW217" s="17"/>
      <c r="AX217" s="17"/>
      <c r="AY217" s="17"/>
      <c r="AZ217" s="17"/>
      <c r="BA217" s="17"/>
      <c r="BB217" s="17"/>
      <c r="BC217" s="17"/>
      <c r="BD217" s="17"/>
      <c r="BE217" s="17"/>
      <c r="BF217" s="17"/>
      <c r="BG217" s="17"/>
      <c r="BH217" s="17"/>
    </row>
    <row r="218" s="383" customFormat="true" ht="26.25" hidden="false" customHeight="true" outlineLevel="0" collapsed="false">
      <c r="A218" s="378"/>
      <c r="B218" s="453"/>
      <c r="C218" s="457"/>
      <c r="D218" s="457"/>
      <c r="E218" s="457"/>
      <c r="F218" s="457"/>
      <c r="G218" s="457"/>
      <c r="H218" s="457"/>
      <c r="I218" s="457"/>
      <c r="J218" s="459" t="s">
        <v>267</v>
      </c>
      <c r="K218" s="459"/>
      <c r="L218" s="459"/>
      <c r="M218" s="459"/>
      <c r="N218" s="459"/>
      <c r="O218" s="459"/>
      <c r="P218" s="459"/>
      <c r="Q218" s="459"/>
      <c r="R218" s="459"/>
      <c r="S218" s="459"/>
      <c r="T218" s="459"/>
      <c r="U218" s="459"/>
      <c r="V218" s="459"/>
      <c r="W218" s="459"/>
      <c r="X218" s="459"/>
      <c r="Y218" s="459"/>
      <c r="Z218" s="459"/>
      <c r="AA218" s="459"/>
      <c r="AB218" s="459"/>
      <c r="AC218" s="459"/>
      <c r="AD218" s="459"/>
      <c r="AE218" s="459"/>
      <c r="AF218" s="459"/>
      <c r="AG218" s="459"/>
      <c r="AH218" s="459"/>
      <c r="AI218" s="459"/>
      <c r="AJ218" s="459"/>
      <c r="AK218" s="451" t="str">
        <f aca="false">AB79</f>
        <v>○</v>
      </c>
      <c r="AL218" s="460"/>
      <c r="AM218" s="1"/>
      <c r="AN218" s="17"/>
      <c r="AO218" s="17"/>
      <c r="AP218" s="17"/>
      <c r="AQ218" s="17"/>
      <c r="AR218" s="17"/>
      <c r="AS218" s="17"/>
      <c r="AT218" s="17"/>
      <c r="AU218" s="17"/>
      <c r="AV218" s="17"/>
      <c r="AW218" s="17"/>
      <c r="AX218" s="17"/>
      <c r="AY218" s="17"/>
      <c r="AZ218" s="17"/>
      <c r="BA218" s="17"/>
      <c r="BB218" s="17"/>
      <c r="BC218" s="17"/>
      <c r="BD218" s="17"/>
      <c r="BE218" s="17"/>
      <c r="BF218" s="17"/>
      <c r="BG218" s="17"/>
      <c r="BH218" s="17"/>
    </row>
    <row r="219" s="383" customFormat="true" ht="13.5" hidden="false" customHeight="false" outlineLevel="0" collapsed="false">
      <c r="A219" s="378"/>
      <c r="B219" s="453"/>
      <c r="C219" s="457"/>
      <c r="D219" s="457"/>
      <c r="E219" s="457"/>
      <c r="F219" s="457"/>
      <c r="G219" s="457"/>
      <c r="H219" s="457"/>
      <c r="I219" s="457"/>
      <c r="J219" s="452" t="s">
        <v>268</v>
      </c>
      <c r="K219" s="452"/>
      <c r="L219" s="452"/>
      <c r="M219" s="452"/>
      <c r="N219" s="452"/>
      <c r="O219" s="452"/>
      <c r="P219" s="452"/>
      <c r="Q219" s="452"/>
      <c r="R219" s="452"/>
      <c r="S219" s="452"/>
      <c r="T219" s="452"/>
      <c r="U219" s="452"/>
      <c r="V219" s="452"/>
      <c r="W219" s="452"/>
      <c r="X219" s="452"/>
      <c r="Y219" s="452"/>
      <c r="Z219" s="452"/>
      <c r="AA219" s="452"/>
      <c r="AB219" s="452"/>
      <c r="AC219" s="452"/>
      <c r="AD219" s="452"/>
      <c r="AE219" s="452"/>
      <c r="AF219" s="452"/>
      <c r="AG219" s="452"/>
      <c r="AH219" s="452"/>
      <c r="AI219" s="452"/>
      <c r="AJ219" s="452"/>
      <c r="AK219" s="451" t="str">
        <f aca="false">AI82</f>
        <v>○</v>
      </c>
      <c r="AL219" s="460"/>
      <c r="AM219" s="1"/>
    </row>
    <row r="220" s="383" customFormat="true" ht="25.5" hidden="false" customHeight="true" outlineLevel="0" collapsed="false">
      <c r="A220" s="378"/>
      <c r="B220" s="453"/>
      <c r="C220" s="457"/>
      <c r="D220" s="457"/>
      <c r="E220" s="457"/>
      <c r="F220" s="457"/>
      <c r="G220" s="457"/>
      <c r="H220" s="457"/>
      <c r="I220" s="457"/>
      <c r="J220" s="459" t="s">
        <v>269</v>
      </c>
      <c r="K220" s="459"/>
      <c r="L220" s="459"/>
      <c r="M220" s="459"/>
      <c r="N220" s="459"/>
      <c r="O220" s="459"/>
      <c r="P220" s="459"/>
      <c r="Q220" s="459"/>
      <c r="R220" s="459"/>
      <c r="S220" s="459"/>
      <c r="T220" s="459"/>
      <c r="U220" s="459"/>
      <c r="V220" s="459"/>
      <c r="W220" s="459"/>
      <c r="X220" s="459"/>
      <c r="Y220" s="459"/>
      <c r="Z220" s="459"/>
      <c r="AA220" s="459"/>
      <c r="AB220" s="459"/>
      <c r="AC220" s="459"/>
      <c r="AD220" s="459"/>
      <c r="AE220" s="459"/>
      <c r="AF220" s="459"/>
      <c r="AG220" s="459"/>
      <c r="AH220" s="459"/>
      <c r="AI220" s="459"/>
      <c r="AJ220" s="459"/>
      <c r="AK220" s="451" t="str">
        <f aca="false">AI87</f>
        <v>○</v>
      </c>
      <c r="AL220" s="460"/>
      <c r="AM220" s="1"/>
    </row>
    <row r="221" s="383" customFormat="true" ht="48.75" hidden="false" customHeight="true" outlineLevel="0" collapsed="false">
      <c r="A221" s="378"/>
      <c r="B221" s="453" t="s">
        <v>261</v>
      </c>
      <c r="C221" s="457" t="s">
        <v>270</v>
      </c>
      <c r="D221" s="457"/>
      <c r="E221" s="457"/>
      <c r="F221" s="457"/>
      <c r="G221" s="457"/>
      <c r="H221" s="457"/>
      <c r="I221" s="457"/>
      <c r="J221" s="459" t="s">
        <v>271</v>
      </c>
      <c r="K221" s="459"/>
      <c r="L221" s="459"/>
      <c r="M221" s="459"/>
      <c r="N221" s="459"/>
      <c r="O221" s="459"/>
      <c r="P221" s="459"/>
      <c r="Q221" s="459"/>
      <c r="R221" s="459"/>
      <c r="S221" s="459"/>
      <c r="T221" s="459"/>
      <c r="U221" s="459"/>
      <c r="V221" s="459"/>
      <c r="W221" s="459"/>
      <c r="X221" s="459"/>
      <c r="Y221" s="459"/>
      <c r="Z221" s="459"/>
      <c r="AA221" s="459"/>
      <c r="AB221" s="459"/>
      <c r="AC221" s="459"/>
      <c r="AD221" s="459"/>
      <c r="AE221" s="459"/>
      <c r="AF221" s="459"/>
      <c r="AG221" s="459"/>
      <c r="AH221" s="459"/>
      <c r="AI221" s="459"/>
      <c r="AJ221" s="459"/>
      <c r="AK221" s="451" t="e">
        <f aca="false">IF(AI93="該当",IF(AND(OR(T98="○",AK103="○"),OR(T106="○",AK114="○")),"○","×"),"")</f>
        <v>#NAME?</v>
      </c>
      <c r="AL221" s="39"/>
      <c r="AM221" s="1"/>
      <c r="AN221" s="17"/>
      <c r="AO221" s="17"/>
      <c r="AP221" s="17"/>
      <c r="AQ221" s="17"/>
      <c r="AR221" s="17"/>
      <c r="AS221" s="17"/>
      <c r="AT221" s="17"/>
      <c r="AU221" s="17"/>
      <c r="AV221" s="17"/>
      <c r="AW221" s="17"/>
      <c r="AX221" s="17"/>
      <c r="AY221" s="17"/>
      <c r="AZ221" s="17"/>
      <c r="BA221" s="17"/>
      <c r="BB221" s="17"/>
      <c r="BC221" s="17"/>
      <c r="BD221" s="17"/>
      <c r="BE221" s="17"/>
      <c r="BF221" s="17"/>
      <c r="BG221" s="17"/>
      <c r="BH221" s="17"/>
    </row>
    <row r="222" s="383" customFormat="true" ht="49.5" hidden="false" customHeight="true" outlineLevel="0" collapsed="false">
      <c r="A222" s="378"/>
      <c r="B222" s="453"/>
      <c r="C222" s="457"/>
      <c r="D222" s="457"/>
      <c r="E222" s="457"/>
      <c r="F222" s="457"/>
      <c r="G222" s="457"/>
      <c r="H222" s="457"/>
      <c r="I222" s="457"/>
      <c r="J222" s="459" t="s">
        <v>272</v>
      </c>
      <c r="K222" s="459"/>
      <c r="L222" s="459"/>
      <c r="M222" s="459"/>
      <c r="N222" s="459"/>
      <c r="O222" s="459"/>
      <c r="P222" s="459"/>
      <c r="Q222" s="459"/>
      <c r="R222" s="459"/>
      <c r="S222" s="459"/>
      <c r="T222" s="459"/>
      <c r="U222" s="459"/>
      <c r="V222" s="459"/>
      <c r="W222" s="459"/>
      <c r="X222" s="459"/>
      <c r="Y222" s="459"/>
      <c r="Z222" s="459"/>
      <c r="AA222" s="459"/>
      <c r="AB222" s="459"/>
      <c r="AC222" s="459"/>
      <c r="AD222" s="459"/>
      <c r="AE222" s="459"/>
      <c r="AF222" s="459"/>
      <c r="AG222" s="459"/>
      <c r="AH222" s="459"/>
      <c r="AI222" s="459"/>
      <c r="AJ222" s="459"/>
      <c r="AK222" s="451" t="str">
        <f aca="false">IF(AI95="該当",IF(OR(OR(T98="○",AK103="○"),OR(T106="○",AK114="○")),"○","×"),"")</f>
        <v>×</v>
      </c>
      <c r="AL222" s="39"/>
      <c r="AM222" s="1"/>
      <c r="AN222" s="17"/>
      <c r="AO222" s="17"/>
      <c r="AP222" s="17"/>
      <c r="AQ222" s="17"/>
      <c r="AR222" s="17"/>
      <c r="AS222" s="17"/>
      <c r="AT222" s="17"/>
      <c r="AU222" s="17"/>
      <c r="AV222" s="17"/>
      <c r="AW222" s="17"/>
      <c r="AX222" s="17"/>
      <c r="AY222" s="17"/>
      <c r="AZ222" s="17"/>
      <c r="BA222" s="17"/>
      <c r="BB222" s="17"/>
      <c r="BC222" s="17"/>
      <c r="BD222" s="17"/>
      <c r="BE222" s="17"/>
      <c r="BF222" s="17"/>
      <c r="BG222" s="17"/>
      <c r="BH222" s="17"/>
    </row>
    <row r="223" s="17" customFormat="true" ht="26.25" hidden="false" customHeight="true" outlineLevel="0" collapsed="false">
      <c r="A223" s="14"/>
      <c r="B223" s="453" t="s">
        <v>273</v>
      </c>
      <c r="C223" s="457" t="s">
        <v>274</v>
      </c>
      <c r="D223" s="457"/>
      <c r="E223" s="457"/>
      <c r="F223" s="457"/>
      <c r="G223" s="457"/>
      <c r="H223" s="457"/>
      <c r="I223" s="457"/>
      <c r="J223" s="459" t="s">
        <v>275</v>
      </c>
      <c r="K223" s="459"/>
      <c r="L223" s="459"/>
      <c r="M223" s="459"/>
      <c r="N223" s="459"/>
      <c r="O223" s="459"/>
      <c r="P223" s="459"/>
      <c r="Q223" s="459"/>
      <c r="R223" s="459"/>
      <c r="S223" s="459"/>
      <c r="T223" s="459"/>
      <c r="U223" s="459"/>
      <c r="V223" s="459"/>
      <c r="W223" s="459"/>
      <c r="X223" s="459"/>
      <c r="Y223" s="459"/>
      <c r="Z223" s="459"/>
      <c r="AA223" s="459"/>
      <c r="AB223" s="459"/>
      <c r="AC223" s="459"/>
      <c r="AD223" s="459"/>
      <c r="AE223" s="459"/>
      <c r="AF223" s="459"/>
      <c r="AG223" s="459"/>
      <c r="AH223" s="459"/>
      <c r="AI223" s="459"/>
      <c r="AJ223" s="459"/>
      <c r="AK223" s="451" t="e">
        <f aca="false">IF(AM116="","",IF(OR(S118="○",AK125="○"),"○","×"))</f>
        <v>#NAME?</v>
      </c>
      <c r="AL223" s="2"/>
      <c r="AM223" s="1"/>
    </row>
    <row r="224" s="17" customFormat="true" ht="36" hidden="false" customHeight="true" outlineLevel="0" collapsed="false">
      <c r="A224" s="14"/>
      <c r="B224" s="453" t="s">
        <v>276</v>
      </c>
      <c r="C224" s="457" t="s">
        <v>277</v>
      </c>
      <c r="D224" s="457"/>
      <c r="E224" s="457"/>
      <c r="F224" s="457"/>
      <c r="G224" s="457"/>
      <c r="H224" s="457"/>
      <c r="I224" s="457"/>
      <c r="J224" s="459" t="s">
        <v>278</v>
      </c>
      <c r="K224" s="459"/>
      <c r="L224" s="459"/>
      <c r="M224" s="459"/>
      <c r="N224" s="459"/>
      <c r="O224" s="459"/>
      <c r="P224" s="459"/>
      <c r="Q224" s="459"/>
      <c r="R224" s="459"/>
      <c r="S224" s="459"/>
      <c r="T224" s="459"/>
      <c r="U224" s="459"/>
      <c r="V224" s="459"/>
      <c r="W224" s="459"/>
      <c r="X224" s="459"/>
      <c r="Y224" s="459"/>
      <c r="Z224" s="459"/>
      <c r="AA224" s="459"/>
      <c r="AB224" s="459"/>
      <c r="AC224" s="459"/>
      <c r="AD224" s="459"/>
      <c r="AE224" s="459"/>
      <c r="AF224" s="459"/>
      <c r="AG224" s="459"/>
      <c r="AH224" s="459"/>
      <c r="AI224" s="459"/>
      <c r="AJ224" s="459"/>
      <c r="AK224" s="451" t="str">
        <f aca="false">IF(OR(AND(AD129&lt;&gt;"×",AD131&lt;&gt;"×"),AK134="○"),"○","×")</f>
        <v>○</v>
      </c>
      <c r="AL224" s="2"/>
      <c r="AM224" s="1"/>
    </row>
    <row r="225" s="17" customFormat="true" ht="13.5" hidden="false" customHeight="false" outlineLevel="0" collapsed="false">
      <c r="A225" s="14"/>
      <c r="B225" s="453" t="s">
        <v>279</v>
      </c>
      <c r="C225" s="457" t="s">
        <v>280</v>
      </c>
      <c r="D225" s="457"/>
      <c r="E225" s="457"/>
      <c r="F225" s="457"/>
      <c r="G225" s="457"/>
      <c r="H225" s="457"/>
      <c r="I225" s="457"/>
      <c r="J225" s="452" t="s">
        <v>281</v>
      </c>
      <c r="K225" s="452"/>
      <c r="L225" s="452"/>
      <c r="M225" s="452"/>
      <c r="N225" s="452"/>
      <c r="O225" s="452"/>
      <c r="P225" s="452"/>
      <c r="Q225" s="452"/>
      <c r="R225" s="452"/>
      <c r="S225" s="452"/>
      <c r="T225" s="452"/>
      <c r="U225" s="452"/>
      <c r="V225" s="452"/>
      <c r="W225" s="452"/>
      <c r="X225" s="452"/>
      <c r="Y225" s="452"/>
      <c r="Z225" s="452"/>
      <c r="AA225" s="452"/>
      <c r="AB225" s="452"/>
      <c r="AC225" s="452"/>
      <c r="AD225" s="452"/>
      <c r="AE225" s="452"/>
      <c r="AF225" s="452"/>
      <c r="AG225" s="452"/>
      <c r="AH225" s="452"/>
      <c r="AI225" s="452"/>
      <c r="AJ225" s="452"/>
      <c r="AK225" s="451" t="str">
        <f aca="false">IF(AND(S143="",S144=""),"",IF(AND(S143&lt;&gt;"×",S144&lt;&gt;"×"),"○","×"))</f>
        <v>○</v>
      </c>
      <c r="AL225" s="39"/>
      <c r="AM225" s="1"/>
    </row>
    <row r="226" s="17" customFormat="true" ht="13.5" hidden="false" customHeight="false" outlineLevel="0" collapsed="false">
      <c r="A226" s="14"/>
      <c r="B226" s="454" t="s">
        <v>282</v>
      </c>
      <c r="C226" s="461" t="s">
        <v>283</v>
      </c>
      <c r="D226" s="461"/>
      <c r="E226" s="461"/>
      <c r="F226" s="461"/>
      <c r="G226" s="461"/>
      <c r="H226" s="461"/>
      <c r="I226" s="461"/>
      <c r="J226" s="452" t="s">
        <v>284</v>
      </c>
      <c r="K226" s="452"/>
      <c r="L226" s="452"/>
      <c r="M226" s="452"/>
      <c r="N226" s="452"/>
      <c r="O226" s="452"/>
      <c r="P226" s="452"/>
      <c r="Q226" s="452"/>
      <c r="R226" s="452"/>
      <c r="S226" s="452"/>
      <c r="T226" s="452"/>
      <c r="U226" s="452"/>
      <c r="V226" s="452"/>
      <c r="W226" s="452"/>
      <c r="X226" s="452"/>
      <c r="Y226" s="452"/>
      <c r="Z226" s="452"/>
      <c r="AA226" s="452"/>
      <c r="AB226" s="452"/>
      <c r="AC226" s="452"/>
      <c r="AD226" s="452"/>
      <c r="AE226" s="452"/>
      <c r="AF226" s="452"/>
      <c r="AG226" s="452"/>
      <c r="AH226" s="452"/>
      <c r="AI226" s="452"/>
      <c r="AJ226" s="452"/>
      <c r="AK226" s="451" t="str">
        <f aca="false">AK153</f>
        <v>×</v>
      </c>
      <c r="AL226" s="2"/>
      <c r="AM226" s="1"/>
      <c r="AN226" s="1"/>
      <c r="AO226" s="1"/>
      <c r="AP226" s="1"/>
      <c r="AQ226" s="1"/>
      <c r="AR226" s="1"/>
      <c r="AS226" s="1"/>
      <c r="AT226" s="1"/>
      <c r="AU226" s="1"/>
      <c r="AV226" s="1"/>
      <c r="AW226" s="1"/>
      <c r="AX226" s="1"/>
      <c r="AY226" s="1"/>
      <c r="AZ226" s="1"/>
      <c r="BA226" s="1"/>
      <c r="BB226" s="75"/>
      <c r="BC226" s="1"/>
      <c r="BD226" s="1"/>
      <c r="BE226" s="1"/>
      <c r="BF226" s="1"/>
      <c r="BG226" s="1"/>
      <c r="BH226" s="1"/>
    </row>
    <row r="227" s="17" customFormat="true" ht="13.5" hidden="false" customHeight="false" outlineLevel="0" collapsed="false">
      <c r="A227" s="14"/>
      <c r="B227" s="454"/>
      <c r="C227" s="461"/>
      <c r="D227" s="461"/>
      <c r="E227" s="461"/>
      <c r="F227" s="461"/>
      <c r="G227" s="461"/>
      <c r="H227" s="461"/>
      <c r="I227" s="461"/>
      <c r="J227" s="455" t="s">
        <v>285</v>
      </c>
      <c r="K227" s="455"/>
      <c r="L227" s="455"/>
      <c r="M227" s="455"/>
      <c r="N227" s="455"/>
      <c r="O227" s="455"/>
      <c r="P227" s="455"/>
      <c r="Q227" s="455"/>
      <c r="R227" s="455"/>
      <c r="S227" s="455"/>
      <c r="T227" s="455"/>
      <c r="U227" s="455"/>
      <c r="V227" s="455"/>
      <c r="W227" s="455"/>
      <c r="X227" s="455"/>
      <c r="Y227" s="455"/>
      <c r="Z227" s="455"/>
      <c r="AA227" s="455"/>
      <c r="AB227" s="455"/>
      <c r="AC227" s="455"/>
      <c r="AD227" s="455"/>
      <c r="AE227" s="455"/>
      <c r="AF227" s="455"/>
      <c r="AG227" s="455"/>
      <c r="AH227" s="455"/>
      <c r="AI227" s="455"/>
      <c r="AJ227" s="455"/>
      <c r="AK227" s="451" t="str">
        <f aca="false">AK180</f>
        <v/>
      </c>
      <c r="AL227" s="2"/>
      <c r="AM227" s="1"/>
      <c r="AN227" s="1"/>
      <c r="AO227" s="1"/>
      <c r="AP227" s="1"/>
      <c r="AQ227" s="1"/>
      <c r="AR227" s="1"/>
      <c r="AS227" s="1"/>
      <c r="AT227" s="1"/>
      <c r="AU227" s="1"/>
      <c r="AV227" s="1"/>
      <c r="AW227" s="1"/>
      <c r="AX227" s="1"/>
      <c r="AY227" s="1"/>
      <c r="AZ227" s="1"/>
      <c r="BA227" s="1"/>
      <c r="BB227" s="75"/>
      <c r="BC227" s="1"/>
      <c r="BD227" s="1"/>
      <c r="BE227" s="1"/>
      <c r="BF227" s="1"/>
      <c r="BG227" s="1"/>
      <c r="BH227" s="1"/>
    </row>
    <row r="228" customFormat="false" ht="7.5" hidden="false" customHeight="tru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customFormat="false" ht="13.5" hidden="false" customHeight="false" outlineLevel="0" collapsed="false">
      <c r="A229" s="2"/>
      <c r="B229" s="448" t="s">
        <v>226</v>
      </c>
      <c r="C229" s="448"/>
      <c r="D229" s="448"/>
      <c r="E229" s="448"/>
      <c r="F229" s="448"/>
      <c r="G229" s="448"/>
      <c r="H229" s="448"/>
      <c r="I229" s="448"/>
      <c r="J229" s="448"/>
      <c r="K229" s="448"/>
      <c r="L229" s="448"/>
      <c r="M229" s="448"/>
      <c r="N229" s="448"/>
      <c r="O229" s="448"/>
      <c r="P229" s="448"/>
      <c r="Q229" s="448"/>
      <c r="R229" s="448"/>
      <c r="S229" s="448"/>
      <c r="T229" s="448"/>
      <c r="U229" s="448"/>
      <c r="V229" s="448"/>
      <c r="W229" s="448"/>
      <c r="X229" s="448"/>
      <c r="Y229" s="448"/>
      <c r="Z229" s="448"/>
      <c r="AA229" s="448"/>
      <c r="AB229" s="448"/>
      <c r="AC229" s="448"/>
      <c r="AD229" s="448"/>
      <c r="AE229" s="448"/>
      <c r="AF229" s="448"/>
      <c r="AG229" s="448"/>
      <c r="AH229" s="448"/>
      <c r="AI229" s="448"/>
      <c r="AJ229" s="448"/>
      <c r="AK229" s="448"/>
      <c r="AL229" s="2"/>
    </row>
    <row r="230" customFormat="false" ht="13.5" hidden="false" customHeight="true" outlineLevel="0" collapsed="false">
      <c r="A230" s="2"/>
      <c r="B230" s="462" t="s">
        <v>41</v>
      </c>
      <c r="C230" s="463" t="s">
        <v>286</v>
      </c>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c r="AA230" s="463"/>
      <c r="AB230" s="463"/>
      <c r="AC230" s="463"/>
      <c r="AD230" s="463"/>
      <c r="AE230" s="463"/>
      <c r="AF230" s="463"/>
      <c r="AG230" s="463"/>
      <c r="AH230" s="463"/>
      <c r="AI230" s="463"/>
      <c r="AJ230" s="463"/>
      <c r="AK230" s="451" t="str">
        <f aca="false">AK186</f>
        <v>×</v>
      </c>
      <c r="AL230" s="2"/>
    </row>
    <row r="231" customFormat="false" ht="13.5" hidden="false" customHeight="true" outlineLevel="0" collapsed="false">
      <c r="B231" s="464" t="s">
        <v>41</v>
      </c>
      <c r="C231" s="465" t="s">
        <v>287</v>
      </c>
      <c r="D231" s="465"/>
      <c r="E231" s="465"/>
      <c r="F231" s="465"/>
      <c r="G231" s="465"/>
      <c r="H231" s="465"/>
      <c r="I231" s="465"/>
      <c r="J231" s="465"/>
      <c r="K231" s="465"/>
      <c r="L231" s="465"/>
      <c r="M231" s="465"/>
      <c r="N231" s="465"/>
      <c r="O231" s="465"/>
      <c r="P231" s="465"/>
      <c r="Q231" s="465"/>
      <c r="R231" s="465"/>
      <c r="S231" s="465"/>
      <c r="T231" s="465"/>
      <c r="U231" s="465"/>
      <c r="V231" s="465"/>
      <c r="W231" s="465"/>
      <c r="X231" s="465"/>
      <c r="Y231" s="465"/>
      <c r="Z231" s="465"/>
      <c r="AA231" s="465"/>
      <c r="AB231" s="465"/>
      <c r="AC231" s="465"/>
      <c r="AD231" s="465"/>
      <c r="AE231" s="465"/>
      <c r="AF231" s="465"/>
      <c r="AG231" s="465"/>
      <c r="AH231" s="465"/>
      <c r="AI231" s="465"/>
      <c r="AJ231" s="465"/>
      <c r="AK231" s="451" t="str">
        <f aca="false">AK196</f>
        <v>×</v>
      </c>
      <c r="AL231" s="2"/>
    </row>
    <row r="232" customFormat="false" ht="4.5" hidden="false" customHeight="tru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46" customFormat="false" ht="13.5" hidden="false" customHeight="false" outlineLevel="0" collapsed="false">
      <c r="AN246" s="425"/>
      <c r="AO246" s="425"/>
      <c r="AP246" s="425"/>
      <c r="AQ246" s="425"/>
      <c r="AR246" s="425"/>
      <c r="AS246" s="425"/>
      <c r="AT246" s="425"/>
      <c r="AU246" s="425"/>
      <c r="AV246" s="425"/>
      <c r="AW246" s="425"/>
      <c r="AX246" s="425"/>
      <c r="AY246" s="425"/>
      <c r="AZ246" s="425"/>
      <c r="BA246" s="425"/>
      <c r="BB246" s="425"/>
      <c r="BC246" s="425"/>
      <c r="BD246" s="425"/>
      <c r="BE246" s="425"/>
      <c r="BF246" s="425"/>
      <c r="BG246" s="425"/>
      <c r="BH246" s="425"/>
    </row>
    <row r="247" s="425" customFormat="true" ht="13.5" hidden="false" customHeight="false" outlineLevel="0" collapsed="false">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425" customFormat="true" ht="13.5" hidden="false" customHeight="false" outlineLevel="0" collapsed="false">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425" customFormat="true" ht="13.5" hidden="false" customHeight="false" outlineLevel="0" collapsed="false">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row>
  </sheetData>
  <sheetProtection algorithmName="SHA-512" hashValue="CuEDV54ejohfJFOH/O9dvxQfbpZfFBC8ZTQ5ieJBWVH+sNk8Tjk6/45CMAoIEbd1gXgEwT1SHojuiQFzx+yZJg==" saltValue="cprrDjuKacpHw7xraNSpBg==" spinCount="100000" sheet="true" formatCells="false" formatColumns="false" formatRows="false" sort="false" autoFilter="false"/>
  <mergeCells count="352">
    <mergeCell ref="Z1:AC1"/>
    <mergeCell ref="AD1:AK1"/>
    <mergeCell ref="B3:AK3"/>
    <mergeCell ref="B6:G6"/>
    <mergeCell ref="H6:AK6"/>
    <mergeCell ref="B7:G7"/>
    <mergeCell ref="H7:AK7"/>
    <mergeCell ref="B8:G10"/>
    <mergeCell ref="I8:J8"/>
    <mergeCell ref="L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C20"/>
    <mergeCell ref="C21:P21"/>
    <mergeCell ref="Q21:V21"/>
    <mergeCell ref="Y21:Y22"/>
    <mergeCell ref="AM21:BC21"/>
    <mergeCell ref="C22:P22"/>
    <mergeCell ref="Q22:V22"/>
    <mergeCell ref="B24:W24"/>
    <mergeCell ref="C25:P25"/>
    <mergeCell ref="Q25:V25"/>
    <mergeCell ref="Y25:Y26"/>
    <mergeCell ref="AA25:AA28"/>
    <mergeCell ref="C26:P26"/>
    <mergeCell ref="Q26:V26"/>
    <mergeCell ref="C27:P27"/>
    <mergeCell ref="Q27:V27"/>
    <mergeCell ref="AM27:BC28"/>
    <mergeCell ref="C28:P28"/>
    <mergeCell ref="Q28:V28"/>
    <mergeCell ref="C31:AK31"/>
    <mergeCell ref="C32:AK32"/>
    <mergeCell ref="C33:AK33"/>
    <mergeCell ref="C34:AK34"/>
    <mergeCell ref="B37:C37"/>
    <mergeCell ref="D37:Z37"/>
    <mergeCell ref="AM37:BC37"/>
    <mergeCell ref="C40:AK40"/>
    <mergeCell ref="C41:AK41"/>
    <mergeCell ref="AM42:BC42"/>
    <mergeCell ref="B43:N43"/>
    <mergeCell ref="O43:P43"/>
    <mergeCell ref="Q43:R43"/>
    <mergeCell ref="T43:U43"/>
    <mergeCell ref="W43:X43"/>
    <mergeCell ref="Y43:Z43"/>
    <mergeCell ref="AA43:AB43"/>
    <mergeCell ref="AD43:AE43"/>
    <mergeCell ref="AI43:AJ43"/>
    <mergeCell ref="B44:E44"/>
    <mergeCell ref="G44:I44"/>
    <mergeCell ref="K44:O44"/>
    <mergeCell ref="Q44:V44"/>
    <mergeCell ref="X44:Z44"/>
    <mergeCell ref="AB44:AC44"/>
    <mergeCell ref="AE44:AI44"/>
    <mergeCell ref="AJ44:AK44"/>
    <mergeCell ref="AM44:BC44"/>
    <mergeCell ref="B45:E54"/>
    <mergeCell ref="Y46:AJ46"/>
    <mergeCell ref="AM46:BC47"/>
    <mergeCell ref="F48:AK52"/>
    <mergeCell ref="AS49:AT49"/>
    <mergeCell ref="AN50:AP50"/>
    <mergeCell ref="AS50:AT50"/>
    <mergeCell ref="AN51:AP51"/>
    <mergeCell ref="AS51:AT51"/>
    <mergeCell ref="AN52:AP52"/>
    <mergeCell ref="AS52:AT52"/>
    <mergeCell ref="AN53:AP53"/>
    <mergeCell ref="AS53:AT53"/>
    <mergeCell ref="M54:O54"/>
    <mergeCell ref="P54:Q54"/>
    <mergeCell ref="S54:T54"/>
    <mergeCell ref="AN54:AP54"/>
    <mergeCell ref="AS54:AT54"/>
    <mergeCell ref="B55:E56"/>
    <mergeCell ref="F55:F56"/>
    <mergeCell ref="G55:I56"/>
    <mergeCell ref="J55:M56"/>
    <mergeCell ref="N55:AK56"/>
    <mergeCell ref="B58:AK58"/>
    <mergeCell ref="B59:AK59"/>
    <mergeCell ref="C60:S60"/>
    <mergeCell ref="T60:Y60"/>
    <mergeCell ref="AB60:AB61"/>
    <mergeCell ref="AM60:BC61"/>
    <mergeCell ref="C61:S61"/>
    <mergeCell ref="T61:Y61"/>
    <mergeCell ref="C64:AK64"/>
    <mergeCell ref="B66:AK66"/>
    <mergeCell ref="B67:S67"/>
    <mergeCell ref="T67:X67"/>
    <mergeCell ref="AM67:BC67"/>
    <mergeCell ref="B68:S68"/>
    <mergeCell ref="T68:X68"/>
    <mergeCell ref="AB68:AD68"/>
    <mergeCell ref="AM68:BC68"/>
    <mergeCell ref="C69:S70"/>
    <mergeCell ref="T69:X69"/>
    <mergeCell ref="U70:W70"/>
    <mergeCell ref="B72:AK72"/>
    <mergeCell ref="D74:AK74"/>
    <mergeCell ref="AN74:AP74"/>
    <mergeCell ref="C75:D75"/>
    <mergeCell ref="E75:X75"/>
    <mergeCell ref="AM75:BC75"/>
    <mergeCell ref="D78:AK78"/>
    <mergeCell ref="C79:T79"/>
    <mergeCell ref="U79:Y79"/>
    <mergeCell ref="AB79:AB80"/>
    <mergeCell ref="C80:T80"/>
    <mergeCell ref="U80:Y80"/>
    <mergeCell ref="C81:D85"/>
    <mergeCell ref="E81:T82"/>
    <mergeCell ref="U81:Y82"/>
    <mergeCell ref="Z81:Z82"/>
    <mergeCell ref="AA81:AA82"/>
    <mergeCell ref="AB82:AB83"/>
    <mergeCell ref="AC82:AE83"/>
    <mergeCell ref="AF82:AF83"/>
    <mergeCell ref="AG82:AG83"/>
    <mergeCell ref="AH82:AH83"/>
    <mergeCell ref="AI82:AI83"/>
    <mergeCell ref="AM82:BC83"/>
    <mergeCell ref="F83:T85"/>
    <mergeCell ref="U83:Y84"/>
    <mergeCell ref="Z83:Z84"/>
    <mergeCell ref="AA83:AA84"/>
    <mergeCell ref="V85:X85"/>
    <mergeCell ref="AE85:AF85"/>
    <mergeCell ref="C86:D90"/>
    <mergeCell ref="E86:T87"/>
    <mergeCell ref="U86:Y87"/>
    <mergeCell ref="Z86:Z87"/>
    <mergeCell ref="AA86:AA87"/>
    <mergeCell ref="AB87:AB88"/>
    <mergeCell ref="AC87:AE88"/>
    <mergeCell ref="AF87:AF88"/>
    <mergeCell ref="AG87:AG88"/>
    <mergeCell ref="AH87:AH88"/>
    <mergeCell ref="AI87:AI88"/>
    <mergeCell ref="AM87:BC88"/>
    <mergeCell ref="F88:T90"/>
    <mergeCell ref="U88:Y89"/>
    <mergeCell ref="Z88:Z89"/>
    <mergeCell ref="AA88:AA89"/>
    <mergeCell ref="V90:X90"/>
    <mergeCell ref="AD90:AE90"/>
    <mergeCell ref="B92:AK92"/>
    <mergeCell ref="AI93:AK93"/>
    <mergeCell ref="AI95:AK95"/>
    <mergeCell ref="C97:T97"/>
    <mergeCell ref="C98:D98"/>
    <mergeCell ref="E98:R98"/>
    <mergeCell ref="AN99:AP99"/>
    <mergeCell ref="AN100:AP100"/>
    <mergeCell ref="C103:K103"/>
    <mergeCell ref="M103:N103"/>
    <mergeCell ref="O103:AJ103"/>
    <mergeCell ref="AM103:BC103"/>
    <mergeCell ref="C105:R105"/>
    <mergeCell ref="C106:D106"/>
    <mergeCell ref="E106:R106"/>
    <mergeCell ref="B107:B111"/>
    <mergeCell ref="D107:AK107"/>
    <mergeCell ref="AN107:AP107"/>
    <mergeCell ref="AS107:AU107"/>
    <mergeCell ref="C108:C111"/>
    <mergeCell ref="D108:G111"/>
    <mergeCell ref="H108:H109"/>
    <mergeCell ref="I108:I109"/>
    <mergeCell ref="J108:AK108"/>
    <mergeCell ref="AN108:AP108"/>
    <mergeCell ref="AS108:AU108"/>
    <mergeCell ref="J109:AK109"/>
    <mergeCell ref="AM109:BC109"/>
    <mergeCell ref="H110:H111"/>
    <mergeCell ref="I110:I111"/>
    <mergeCell ref="S110:AK110"/>
    <mergeCell ref="J111:AK111"/>
    <mergeCell ref="AM111:BC111"/>
    <mergeCell ref="C114:K114"/>
    <mergeCell ref="M114:N114"/>
    <mergeCell ref="O114:AJ114"/>
    <mergeCell ref="AM114:BC114"/>
    <mergeCell ref="B116:AK116"/>
    <mergeCell ref="AS117:AU117"/>
    <mergeCell ref="B118:C118"/>
    <mergeCell ref="D118:Q118"/>
    <mergeCell ref="AN118:AP118"/>
    <mergeCell ref="AS118:AU118"/>
    <mergeCell ref="C119:AK119"/>
    <mergeCell ref="AN119:AP119"/>
    <mergeCell ref="AS119:AU119"/>
    <mergeCell ref="B120:B122"/>
    <mergeCell ref="C120:F122"/>
    <mergeCell ref="I120:AK120"/>
    <mergeCell ref="AM120:BC122"/>
    <mergeCell ref="I121:AK121"/>
    <mergeCell ref="I122:AK122"/>
    <mergeCell ref="C123:AK123"/>
    <mergeCell ref="B125:K125"/>
    <mergeCell ref="M125:N125"/>
    <mergeCell ref="O125:AJ125"/>
    <mergeCell ref="AM125:BC125"/>
    <mergeCell ref="B127:AK127"/>
    <mergeCell ref="B129:K130"/>
    <mergeCell ref="L129:AA129"/>
    <mergeCell ref="AC129:AC130"/>
    <mergeCell ref="AD129:AD130"/>
    <mergeCell ref="L130:AA130"/>
    <mergeCell ref="B131:K132"/>
    <mergeCell ref="L131:AA131"/>
    <mergeCell ref="AC131:AC132"/>
    <mergeCell ref="AD131:AD132"/>
    <mergeCell ref="L132:AA132"/>
    <mergeCell ref="AM134:BC134"/>
    <mergeCell ref="D138:AI138"/>
    <mergeCell ref="F139:AJ139"/>
    <mergeCell ref="AN139:BC139"/>
    <mergeCell ref="B141:AK141"/>
    <mergeCell ref="B143:Q143"/>
    <mergeCell ref="AM143:BC143"/>
    <mergeCell ref="B144:Q144"/>
    <mergeCell ref="AM144:BC144"/>
    <mergeCell ref="B146:AK146"/>
    <mergeCell ref="AI147:AK147"/>
    <mergeCell ref="C148:AK148"/>
    <mergeCell ref="AI150:AK150"/>
    <mergeCell ref="C151:AK151"/>
    <mergeCell ref="B153:E153"/>
    <mergeCell ref="F153:AJ153"/>
    <mergeCell ref="AN153:BC153"/>
    <mergeCell ref="B154:E157"/>
    <mergeCell ref="G154:AK154"/>
    <mergeCell ref="G155:AJ155"/>
    <mergeCell ref="AN155:BC156"/>
    <mergeCell ref="G156:AJ156"/>
    <mergeCell ref="G157:AJ157"/>
    <mergeCell ref="B158:E161"/>
    <mergeCell ref="G158:AJ158"/>
    <mergeCell ref="G159:AJ159"/>
    <mergeCell ref="AN159:BC160"/>
    <mergeCell ref="G160:AJ160"/>
    <mergeCell ref="G161:AK161"/>
    <mergeCell ref="B162:E165"/>
    <mergeCell ref="G162:AJ162"/>
    <mergeCell ref="G163:AJ163"/>
    <mergeCell ref="AN163:BC164"/>
    <mergeCell ref="G164:AJ164"/>
    <mergeCell ref="G165:AJ165"/>
    <mergeCell ref="B166:E169"/>
    <mergeCell ref="G166:AJ166"/>
    <mergeCell ref="G167:AJ167"/>
    <mergeCell ref="AN167:BC168"/>
    <mergeCell ref="G168:AJ168"/>
    <mergeCell ref="G169:AK169"/>
    <mergeCell ref="B170:E173"/>
    <mergeCell ref="G170:AJ170"/>
    <mergeCell ref="G171:AJ171"/>
    <mergeCell ref="AN171:BC172"/>
    <mergeCell ref="G172:AJ172"/>
    <mergeCell ref="G173:AJ173"/>
    <mergeCell ref="B174:E177"/>
    <mergeCell ref="G174:AK174"/>
    <mergeCell ref="G175:AJ175"/>
    <mergeCell ref="AN175:BC176"/>
    <mergeCell ref="G176:AJ176"/>
    <mergeCell ref="G177:AJ177"/>
    <mergeCell ref="B179:AK179"/>
    <mergeCell ref="B181:E182"/>
    <mergeCell ref="G181:AK181"/>
    <mergeCell ref="AN181:BC182"/>
    <mergeCell ref="G182:AK182"/>
    <mergeCell ref="B186:AD186"/>
    <mergeCell ref="AE186:AJ186"/>
    <mergeCell ref="AM186:BC186"/>
    <mergeCell ref="C187:AD187"/>
    <mergeCell ref="AE187:AK187"/>
    <mergeCell ref="C188:AD188"/>
    <mergeCell ref="AE188:AK188"/>
    <mergeCell ref="C189:AD189"/>
    <mergeCell ref="AE189:AK189"/>
    <mergeCell ref="C190:AD190"/>
    <mergeCell ref="AE190:AK190"/>
    <mergeCell ref="C191:AD191"/>
    <mergeCell ref="AE191:AK191"/>
    <mergeCell ref="C192:AD192"/>
    <mergeCell ref="AE192:AK192"/>
    <mergeCell ref="C195:AK195"/>
    <mergeCell ref="C198:AI198"/>
    <mergeCell ref="E200:F200"/>
    <mergeCell ref="H200:I200"/>
    <mergeCell ref="K200:L200"/>
    <mergeCell ref="O200:Q200"/>
    <mergeCell ref="R200:AI200"/>
    <mergeCell ref="O201:Q201"/>
    <mergeCell ref="R201:S201"/>
    <mergeCell ref="T201:X201"/>
    <mergeCell ref="Y201:Z201"/>
    <mergeCell ref="AA201:AI201"/>
    <mergeCell ref="B208:AK208"/>
    <mergeCell ref="B209:B211"/>
    <mergeCell ref="C209:AJ209"/>
    <mergeCell ref="C210:AJ210"/>
    <mergeCell ref="C211:AJ211"/>
    <mergeCell ref="C212:AJ212"/>
    <mergeCell ref="C213:AJ213"/>
    <mergeCell ref="B215:AK215"/>
    <mergeCell ref="C216:I216"/>
    <mergeCell ref="J216:AJ216"/>
    <mergeCell ref="B217:B220"/>
    <mergeCell ref="C217:I220"/>
    <mergeCell ref="J217:AJ217"/>
    <mergeCell ref="J218:AJ218"/>
    <mergeCell ref="J219:AJ219"/>
    <mergeCell ref="J220:AJ220"/>
    <mergeCell ref="B221:B222"/>
    <mergeCell ref="C221:I222"/>
    <mergeCell ref="J221:AJ221"/>
    <mergeCell ref="J222:AJ222"/>
    <mergeCell ref="C223:I223"/>
    <mergeCell ref="J223:AJ223"/>
    <mergeCell ref="C224:I224"/>
    <mergeCell ref="J224:AJ224"/>
    <mergeCell ref="C225:I225"/>
    <mergeCell ref="J225:AJ225"/>
    <mergeCell ref="B226:B227"/>
    <mergeCell ref="C226:I227"/>
    <mergeCell ref="J226:AJ226"/>
    <mergeCell ref="J227:AJ227"/>
    <mergeCell ref="B229:AK229"/>
    <mergeCell ref="C230:AJ230"/>
    <mergeCell ref="C231:AJ231"/>
  </mergeCells>
  <conditionalFormatting sqref="B27:Z28">
    <cfRule type="expression" priority="2" aboveAverage="0" equalAverage="0" bottom="0" percent="0" rank="0" text="" dxfId="0">
      <formula>$Y$25="○"</formula>
    </cfRule>
  </conditionalFormatting>
  <conditionalFormatting sqref="B93:AK93">
    <cfRule type="expression" priority="3" aboveAverage="0" equalAverage="0" bottom="0" percent="0" rank="0" text="" dxfId="1">
      <formula>$AI$93=""</formula>
    </cfRule>
  </conditionalFormatting>
  <conditionalFormatting sqref="B95:AK95">
    <cfRule type="expression" priority="4" aboveAverage="0" equalAverage="0" bottom="0" percent="0" rank="0" text="" dxfId="2">
      <formula>$AI$95=""</formula>
    </cfRule>
  </conditionalFormatting>
  <conditionalFormatting sqref="B117:AK125">
    <cfRule type="expression" priority="5" aboveAverage="0" equalAverage="0" bottom="0" percent="0" rank="0" text="" dxfId="3">
      <formula>$AM$116=""</formula>
    </cfRule>
  </conditionalFormatting>
  <conditionalFormatting sqref="B125:AK125">
    <cfRule type="expression" priority="6" aboveAverage="0" equalAverage="0" bottom="0" percent="0" rank="0" text="" dxfId="4">
      <formula>$S$118&lt;&gt;"×"</formula>
    </cfRule>
  </conditionalFormatting>
  <conditionalFormatting sqref="B128:AK139 B142:AK144">
    <cfRule type="expression" priority="7" aboveAverage="0" equalAverage="0" bottom="0" percent="0" rank="0" text="" dxfId="5">
      <formula>$AI$147="該当"</formula>
    </cfRule>
  </conditionalFormatting>
  <conditionalFormatting sqref="B142:AK144">
    <cfRule type="expression" priority="8" aboveAverage="0" equalAverage="0" bottom="0" percent="0" rank="0" text="" dxfId="6">
      <formula>$AM$141="表示不要"</formula>
    </cfRule>
  </conditionalFormatting>
  <conditionalFormatting sqref="B147:AK148">
    <cfRule type="expression" priority="9" aboveAverage="0" equalAverage="0" bottom="0" percent="0" rank="0" text="" dxfId="7">
      <formula>$AI$147=""</formula>
    </cfRule>
  </conditionalFormatting>
  <conditionalFormatting sqref="B150:AK151">
    <cfRule type="expression" priority="10" aboveAverage="0" equalAverage="0" bottom="0" percent="0" rank="0" text="" dxfId="8">
      <formula>$AI$150=""</formula>
    </cfRule>
  </conditionalFormatting>
  <conditionalFormatting sqref="B179:AK182">
    <cfRule type="expression" priority="11" aboveAverage="0" equalAverage="0" bottom="0" percent="0" rank="0" text="" dxfId="9">
      <formula>$AI$147="該当"</formula>
    </cfRule>
  </conditionalFormatting>
  <conditionalFormatting sqref="C103:AK103">
    <cfRule type="expression" priority="12" aboveAverage="0" equalAverage="0" bottom="0" percent="0" rank="0" text="" dxfId="10">
      <formula>$T$98&lt;&gt;"×"</formula>
    </cfRule>
  </conditionalFormatting>
  <conditionalFormatting sqref="C114:AK114">
    <cfRule type="expression" priority="13" aboveAverage="0" equalAverage="0" bottom="0" percent="0" rank="0" text="" dxfId="11">
      <formula>$T$106&lt;&gt;"×"</formula>
    </cfRule>
  </conditionalFormatting>
  <conditionalFormatting sqref="S118">
    <cfRule type="expression" priority="14" aboveAverage="0" equalAverage="0" bottom="0" percent="0" rank="0" text="" dxfId="12">
      <formula>$S$118="○"</formula>
    </cfRule>
  </conditionalFormatting>
  <conditionalFormatting sqref="T98">
    <cfRule type="expression" priority="15" aboveAverage="0" equalAverage="0" bottom="0" percent="0" rank="0" text="" dxfId="13">
      <formula>$T$98="○"</formula>
    </cfRule>
  </conditionalFormatting>
  <conditionalFormatting sqref="T106">
    <cfRule type="expression" priority="16" aboveAverage="0" equalAverage="0" bottom="0" percent="0" rank="0" text="" dxfId="14">
      <formula>$T$106="○"</formula>
    </cfRule>
  </conditionalFormatting>
  <conditionalFormatting sqref="X20:Y20">
    <cfRule type="expression" priority="17" aboveAverage="0" equalAverage="0" bottom="0" percent="0" rank="0" text="" dxfId="15">
      <formula>$Y$20&lt;&gt;"×"</formula>
    </cfRule>
  </conditionalFormatting>
  <conditionalFormatting sqref="Y25:Y26">
    <cfRule type="expression" priority="18" aboveAverage="0" equalAverage="0" bottom="0" percent="0" rank="0" text="" dxfId="16">
      <formula>$Y$25="○"</formula>
    </cfRule>
  </conditionalFormatting>
  <conditionalFormatting sqref="Z25:Z27">
    <cfRule type="expression" priority="19" aboveAverage="0" equalAverage="0" bottom="0" percent="0" rank="0" text="" dxfId="17">
      <formula>$Y$25="○"</formula>
    </cfRule>
  </conditionalFormatting>
  <conditionalFormatting sqref="AM20:BC20">
    <cfRule type="expression" priority="20" aboveAverage="0" equalAverage="0" bottom="0" percent="0" rank="0" text="" dxfId="18">
      <formula>$Y$20&lt;&gt;"×"</formula>
    </cfRule>
  </conditionalFormatting>
  <conditionalFormatting sqref="AA25:AA28">
    <cfRule type="expression" priority="21" aboveAverage="0" equalAverage="0" bottom="0" percent="0" rank="0" text="" dxfId="19">
      <formula>$Y$25="○"</formula>
    </cfRule>
  </conditionalFormatting>
  <conditionalFormatting sqref="AK209:AK213 AK216:AK227 AK230:AK231">
    <cfRule type="expression" priority="22" aboveAverage="0" equalAverage="0" bottom="0" percent="0" rank="0" text="" dxfId="20">
      <formula>$AK209=""</formula>
    </cfRule>
  </conditionalFormatting>
  <conditionalFormatting sqref="AM21:BC21">
    <cfRule type="expression" priority="23" aboveAverage="0" equalAverage="0" bottom="0" percent="0" rank="0" text="" dxfId="21">
      <formula>$Y$21="○"</formula>
    </cfRule>
  </conditionalFormatting>
  <conditionalFormatting sqref="AM27:BC28">
    <cfRule type="expression" priority="24" aboveAverage="0" equalAverage="0" bottom="0" percent="0" rank="0" text="" dxfId="22">
      <formula>OR($Y$25="○",$AA$25="○")</formula>
    </cfRule>
  </conditionalFormatting>
  <conditionalFormatting sqref="AM37:BC37">
    <cfRule type="expression" priority="25" aboveAverage="0" equalAverage="0" bottom="0" percent="0" rank="0" text="" dxfId="23">
      <formula>$AB$37&lt;&gt;"×"</formula>
    </cfRule>
  </conditionalFormatting>
  <conditionalFormatting sqref="AM42:BC42">
    <cfRule type="expression" priority="26" aboveAverage="0" equalAverage="0" bottom="0" percent="0" rank="0" text="" dxfId="24">
      <formula>$AK$42&lt;&gt;"×"</formula>
    </cfRule>
  </conditionalFormatting>
  <conditionalFormatting sqref="AM44:BC44">
    <cfRule type="expression" priority="27" aboveAverage="0" equalAverage="0" bottom="0" percent="0" rank="0" text="" dxfId="25">
      <formula>OR(AND($AM$54=0,$AE$44=""),AND($AN$54=1,$AE$44&lt;&gt;""))</formula>
    </cfRule>
  </conditionalFormatting>
  <conditionalFormatting sqref="AM46:BC47">
    <cfRule type="expression" priority="28" aboveAverage="0" equalAverage="0" bottom="0" percent="0" rank="0" text="" dxfId="26">
      <formula>OR(AND($AR$51=0,$Y$46=""),AND($AR$51=1,$Y$46&lt;&gt;""))</formula>
    </cfRule>
  </conditionalFormatting>
  <conditionalFormatting sqref="AM60:BC61">
    <cfRule type="expression" priority="29" aboveAverage="0" equalAverage="0" bottom="0" percent="0" rank="0" text="" dxfId="27">
      <formula>$AB$60="○"</formula>
    </cfRule>
  </conditionalFormatting>
  <conditionalFormatting sqref="AM67:BC67">
    <cfRule type="expression" priority="30" aboveAverage="0" equalAverage="0" bottom="0" percent="0" rank="0" text="" dxfId="28">
      <formula>$AH$67&lt;&gt;"×"</formula>
    </cfRule>
  </conditionalFormatting>
  <conditionalFormatting sqref="AM67:BC68">
    <cfRule type="expression" priority="31" aboveAverage="0" equalAverage="0" bottom="0" percent="0" rank="0" text="" dxfId="29">
      <formula>AND($AH$67&lt;&gt;"×",$AH$68&lt;&gt;"×")</formula>
    </cfRule>
  </conditionalFormatting>
  <conditionalFormatting sqref="AM68:BC68">
    <cfRule type="expression" priority="32" aboveAverage="0" equalAverage="0" bottom="0" percent="0" rank="0" text="" dxfId="30">
      <formula>$AH$68&lt;&gt;"×"</formula>
    </cfRule>
  </conditionalFormatting>
  <conditionalFormatting sqref="AM75:BC75">
    <cfRule type="expression" priority="33" aboveAverage="0" equalAverage="0" bottom="0" percent="0" rank="0" text="" dxfId="31">
      <formula>$Z$75&lt;&gt;"×"</formula>
    </cfRule>
  </conditionalFormatting>
  <conditionalFormatting sqref="AM82:BC83">
    <cfRule type="expression" priority="34" aboveAverage="0" equalAverage="0" bottom="0" percent="0" rank="0" text="" dxfId="32">
      <formula>$AI$82&lt;&gt;"×"</formula>
    </cfRule>
  </conditionalFormatting>
  <conditionalFormatting sqref="AM87:BC88">
    <cfRule type="expression" priority="35" aboveAverage="0" equalAverage="0" bottom="0" percent="0" rank="0" text="" dxfId="33">
      <formula>$AI$87&lt;&gt;"×"</formula>
    </cfRule>
  </conditionalFormatting>
  <conditionalFormatting sqref="AM103:BC103">
    <cfRule type="expression" priority="36" aboveAverage="0" equalAverage="0" bottom="0" percent="0" rank="0" text="" dxfId="34">
      <formula>OR($T$98="○",$AK$103="",$AK$103="○")</formula>
    </cfRule>
  </conditionalFormatting>
  <conditionalFormatting sqref="AM109:BC109">
    <cfRule type="expression" priority="37" aboveAverage="0" equalAverage="0" bottom="0" percent="0" rank="0" text="" dxfId="35">
      <formula>OR(AND($AR$107=0,$J$109=""),AND($AR$107=1,$J$109&lt;&gt;""))</formula>
    </cfRule>
  </conditionalFormatting>
  <conditionalFormatting sqref="AM111:BC111">
    <cfRule type="expression" priority="38" aboveAverage="0" equalAverage="0" bottom="0" percent="0" rank="0" text="" dxfId="36">
      <formula>OR(AND($AR$108=0,$J$111=""),AND($AR$108=1,$J$111&lt;&gt;""))</formula>
    </cfRule>
  </conditionalFormatting>
  <conditionalFormatting sqref="AM114:BC114">
    <cfRule type="expression" priority="39" aboveAverage="0" equalAverage="0" bottom="0" percent="0" rank="0" text="" dxfId="37">
      <formula>OR($T$106="○",$AK$114="○",$AK$114="")</formula>
    </cfRule>
  </conditionalFormatting>
  <conditionalFormatting sqref="AM120:BC122">
    <cfRule type="expression" priority="40" aboveAverage="0" equalAverage="0" bottom="0" percent="0" rank="0" text="" dxfId="38">
      <formula>OR(AND($AM$118=1,OR($AR$117=1,$AR$118=1,$AR$119=1)),$AK$125="○")</formula>
    </cfRule>
  </conditionalFormatting>
  <conditionalFormatting sqref="AM125:BC125">
    <cfRule type="expression" priority="41" aboveAverage="0" equalAverage="0" bottom="0" percent="0" rank="0" text="" dxfId="39">
      <formula>OR($S$118="○",$AK$125="○")</formula>
    </cfRule>
  </conditionalFormatting>
  <conditionalFormatting sqref="AN153:BC153">
    <cfRule type="expression" priority="42" aboveAverage="0" equalAverage="0" bottom="0" percent="0" rank="0" text="" dxfId="40">
      <formula>OR($AI$150="該当",AND($AI$147="該当",$AK$153="○"))</formula>
    </cfRule>
  </conditionalFormatting>
  <conditionalFormatting sqref="AN181:BC182">
    <cfRule type="expression" priority="43" aboveAverage="0" equalAverage="0" bottom="0" percent="0" rank="0" text="" dxfId="41">
      <formula>$AK$180&lt;&gt;"×"</formula>
    </cfRule>
  </conditionalFormatting>
  <conditionalFormatting sqref="AM186:BC186">
    <cfRule type="expression" priority="44" aboveAverage="0" equalAverage="0" bottom="0" percent="0" rank="0" text="" dxfId="42">
      <formula>$AK$186&lt;&gt;"×"</formula>
    </cfRule>
  </conditionalFormatting>
  <conditionalFormatting sqref="AN139:BC139">
    <cfRule type="expression" priority="45" aboveAverage="0" equalAverage="0" bottom="0" percent="0" rank="0" text="" dxfId="43">
      <formula>OR(AND($AM$139=0),AND($AM$139=1,$F$139&lt;&gt;""))</formula>
    </cfRule>
  </conditionalFormatting>
  <conditionalFormatting sqref="S143">
    <cfRule type="expression" priority="46" aboveAverage="0" equalAverage="0" bottom="0" percent="0" rank="0" text="" dxfId="44">
      <formula>$S143=""</formula>
    </cfRule>
  </conditionalFormatting>
  <conditionalFormatting sqref="AN155:BC156">
    <cfRule type="expression" priority="47" aboveAverage="0" equalAverage="0" bottom="0" percent="0" rank="0" text="" dxfId="45">
      <formula>OR($AI$150="",AND($AI$150="該当",COUNTIF($AM$154:$AM$157,1)&gt;=1))</formula>
    </cfRule>
  </conditionalFormatting>
  <conditionalFormatting sqref="AN159:BC160">
    <cfRule type="expression" priority="48" aboveAverage="0" equalAverage="0" bottom="0" percent="0" rank="0" text="" dxfId="46">
      <formula>OR($AI$150="",AND($AI$150="該当",COUNTIF($AM$158:$AM$161,1)&gt;=1))</formula>
    </cfRule>
  </conditionalFormatting>
  <conditionalFormatting sqref="AN163:BC164">
    <cfRule type="expression" priority="49" aboveAverage="0" equalAverage="0" bottom="0" percent="0" rank="0" text="" dxfId="47">
      <formula>OR($AI$150="",AND($AI$150="該当",COUNTIF($AM$162:$AM$165,1)&gt;=1))</formula>
    </cfRule>
  </conditionalFormatting>
  <conditionalFormatting sqref="AN167:BC168">
    <cfRule type="expression" priority="50" aboveAverage="0" equalAverage="0" bottom="0" percent="0" rank="0" text="" dxfId="48">
      <formula>OR($AI$150="",AND($AI$150="該当",COUNTIF($AM$166:$AM$169,1)&gt;=1))</formula>
    </cfRule>
  </conditionalFormatting>
  <conditionalFormatting sqref="AN171:BC172">
    <cfRule type="expression" priority="51" aboveAverage="0" equalAverage="0" bottom="0" percent="0" rank="0" text="" dxfId="49">
      <formula>OR($AI$150="",AND($AI$150="該当",COUNTIF($AM$170:$AM$173,1)&gt;=1))</formula>
    </cfRule>
  </conditionalFormatting>
  <conditionalFormatting sqref="AN175:BC176">
    <cfRule type="expression" priority="52" aboveAverage="0" equalAverage="0" bottom="0" percent="0" rank="0" text="" dxfId="50">
      <formula>OR($AI$150="",AND($AI$150="該当",COUNTIF($AM$174:$AM$177,1)&gt;=1))</formula>
    </cfRule>
  </conditionalFormatting>
  <conditionalFormatting sqref="AM20:BC21">
    <cfRule type="expression" priority="53" aboveAverage="0" equalAverage="0" bottom="0" percent="0" rank="0" text="" dxfId="51">
      <formula>AND($Y$20&lt;&gt;"×",$Y$21="○")</formula>
    </cfRule>
  </conditionalFormatting>
  <conditionalFormatting sqref="B67:AK70">
    <cfRule type="expression" priority="54" aboveAverage="0" equalAverage="0" bottom="0" percent="0" rank="0" text="" dxfId="52">
      <formula>$T$67=0</formula>
    </cfRule>
  </conditionalFormatting>
  <conditionalFormatting sqref="C78:AK90">
    <cfRule type="expression" priority="55" aboveAverage="0" equalAverage="0" bottom="0" percent="0" rank="0" text="" dxfId="53">
      <formula>$U$79=0</formula>
    </cfRule>
  </conditionalFormatting>
  <conditionalFormatting sqref="C74:AK75">
    <cfRule type="expression" priority="56" aboveAverage="0" equalAverage="0" bottom="0" percent="0" rank="0" text="" dxfId="54">
      <formula>$AR$74=""</formula>
    </cfRule>
  </conditionalFormatting>
  <conditionalFormatting sqref="B134:AK139">
    <cfRule type="expression" priority="57" aboveAverage="0" equalAverage="0" bottom="0" percent="0" rank="0" text="" dxfId="55">
      <formula>$AM$129&lt;&gt;"×"</formula>
    </cfRule>
  </conditionalFormatting>
  <conditionalFormatting sqref="AM134:BC134">
    <cfRule type="expression" priority="58" aboveAverage="0" equalAverage="0" bottom="0" percent="0" rank="0" text="" dxfId="56">
      <formula>OR($AM$129&lt;&gt;"×",$AK$134="○")</formula>
    </cfRule>
  </conditionalFormatting>
  <conditionalFormatting sqref="AD129:AD130">
    <cfRule type="expression" priority="59" aboveAverage="0" equalAverage="0" bottom="0" percent="0" rank="0" text="" dxfId="57">
      <formula>$AD$129="○"</formula>
    </cfRule>
  </conditionalFormatting>
  <conditionalFormatting sqref="AD131:AD132">
    <cfRule type="expression" priority="60" aboveAverage="0" equalAverage="0" bottom="0" percent="0" rank="0" text="" dxfId="58">
      <formula>$AD$131="○"</formula>
    </cfRule>
  </conditionalFormatting>
  <conditionalFormatting sqref="AM143:BC143">
    <cfRule type="expression" priority="61" aboveAverage="0" equalAverage="0" bottom="0" percent="0" rank="0" text="" dxfId="59">
      <formula>OR($AM$141="表示不要",$S$143="○")</formula>
    </cfRule>
  </conditionalFormatting>
  <conditionalFormatting sqref="AM144:BC144">
    <cfRule type="expression" priority="62" aboveAverage="0" equalAverage="0" bottom="0" percent="0" rank="0" text="" dxfId="60">
      <formula>OR($AM$141="表示不要",$S$144="○")</formula>
    </cfRule>
  </conditionalFormatting>
  <conditionalFormatting sqref="S144">
    <cfRule type="expression" priority="63" aboveAverage="0" equalAverage="0" bottom="0" percent="0" rank="0" text="" dxfId="61">
      <formula>$S144=""</formula>
    </cfRule>
  </conditionalFormatting>
  <dataValidations count="2">
    <dataValidation allowBlank="true" operator="between" showDropDown="false" showErrorMessage="true" showInputMessage="true" sqref="M54:O54" type="list">
      <formula1>"令和,平成"</formula1>
      <formula2>0</formula2>
    </dataValidation>
    <dataValidation allowBlank="true" operator="between" showDropDown="false" showErrorMessage="true" showInputMessage="true" sqref="B13 L13 Q43 T43 AA43 AD43 T45 U46 T47 E200:F200 H200:I200 K200:L200 T201 X202:X203" type="none">
      <formula1>0</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41" man="true" max="16383" min="0"/>
    <brk id="91" man="true" max="16383" min="0"/>
    <brk id="126" man="true" max="16383" min="0"/>
    <brk id="183"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1</xdr:col>
                    <xdr:colOff>114480</xdr:colOff>
                    <xdr:row>36</xdr:row>
                    <xdr:rowOff>19080</xdr:rowOff>
                  </from>
                  <to>
                    <xdr:col>2</xdr:col>
                    <xdr:colOff>95400</xdr:colOff>
                    <xdr:row>37</xdr:row>
                    <xdr:rowOff>-18720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4</xdr:col>
                    <xdr:colOff>190440</xdr:colOff>
                    <xdr:row>43</xdr:row>
                    <xdr:rowOff>66600</xdr:rowOff>
                  </from>
                  <to>
                    <xdr:col>6</xdr:col>
                    <xdr:colOff>19080</xdr:colOff>
                    <xdr:row>44</xdr:row>
                    <xdr:rowOff>-47880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3">
                <anchor moveWithCells="true" sizeWithCells="false">
                  <from>
                    <xdr:col>8</xdr:col>
                    <xdr:colOff>181080</xdr:colOff>
                    <xdr:row>43</xdr:row>
                    <xdr:rowOff>66600</xdr:rowOff>
                  </from>
                  <to>
                    <xdr:col>10</xdr:col>
                    <xdr:colOff>28800</xdr:colOff>
                    <xdr:row>44</xdr:row>
                    <xdr:rowOff>-47880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4">
                <anchor moveWithCells="true" sizeWithCells="false">
                  <from>
                    <xdr:col>14</xdr:col>
                    <xdr:colOff>181080</xdr:colOff>
                    <xdr:row>43</xdr:row>
                    <xdr:rowOff>66600</xdr:rowOff>
                  </from>
                  <to>
                    <xdr:col>16</xdr:col>
                    <xdr:colOff>28800</xdr:colOff>
                    <xdr:row>44</xdr:row>
                    <xdr:rowOff>-47880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5">
                <anchor moveWithCells="true" sizeWithCells="false">
                  <from>
                    <xdr:col>21</xdr:col>
                    <xdr:colOff>181080</xdr:colOff>
                    <xdr:row>43</xdr:row>
                    <xdr:rowOff>66600</xdr:rowOff>
                  </from>
                  <to>
                    <xdr:col>23</xdr:col>
                    <xdr:colOff>28800</xdr:colOff>
                    <xdr:row>44</xdr:row>
                    <xdr:rowOff>-47880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6">
                <anchor moveWithCells="true" sizeWithCells="false">
                  <from>
                    <xdr:col>25</xdr:col>
                    <xdr:colOff>181080</xdr:colOff>
                    <xdr:row>43</xdr:row>
                    <xdr:rowOff>66600</xdr:rowOff>
                  </from>
                  <to>
                    <xdr:col>27</xdr:col>
                    <xdr:colOff>19080</xdr:colOff>
                    <xdr:row>44</xdr:row>
                    <xdr:rowOff>-47880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7">
                <anchor moveWithCells="true" sizeWithCells="false">
                  <from>
                    <xdr:col>4</xdr:col>
                    <xdr:colOff>190440</xdr:colOff>
                    <xdr:row>44</xdr:row>
                    <xdr:rowOff>219240</xdr:rowOff>
                  </from>
                  <to>
                    <xdr:col>6</xdr:col>
                    <xdr:colOff>19080</xdr:colOff>
                    <xdr:row>46</xdr:row>
                    <xdr:rowOff>19080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8">
                <anchor moveWithCells="true" sizeWithCells="false">
                  <from>
                    <xdr:col>11</xdr:col>
                    <xdr:colOff>181080</xdr:colOff>
                    <xdr:row>44</xdr:row>
                    <xdr:rowOff>228600</xdr:rowOff>
                  </from>
                  <to>
                    <xdr:col>13</xdr:col>
                    <xdr:colOff>28800</xdr:colOff>
                    <xdr:row>46</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9">
                <anchor moveWithCells="true" sizeWithCells="false">
                  <from>
                    <xdr:col>18</xdr:col>
                    <xdr:colOff>181080</xdr:colOff>
                    <xdr:row>44</xdr:row>
                    <xdr:rowOff>228600</xdr:rowOff>
                  </from>
                  <to>
                    <xdr:col>20</xdr:col>
                    <xdr:colOff>28800</xdr:colOff>
                    <xdr:row>46</xdr:row>
                    <xdr:rowOff>19080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10">
                <anchor moveWithCells="true" sizeWithCells="false">
                  <from>
                    <xdr:col>21</xdr:col>
                    <xdr:colOff>190440</xdr:colOff>
                    <xdr:row>53</xdr:row>
                    <xdr:rowOff>28440</xdr:rowOff>
                  </from>
                  <to>
                    <xdr:col>23</xdr:col>
                    <xdr:colOff>28440</xdr:colOff>
                    <xdr:row>54</xdr:row>
                    <xdr:rowOff>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11">
                <anchor moveWithCells="true" sizeWithCells="false">
                  <from>
                    <xdr:col>25</xdr:col>
                    <xdr:colOff>181080</xdr:colOff>
                    <xdr:row>53</xdr:row>
                    <xdr:rowOff>28440</xdr:rowOff>
                  </from>
                  <to>
                    <xdr:col>27</xdr:col>
                    <xdr:colOff>28800</xdr:colOff>
                    <xdr:row>54</xdr:row>
                    <xdr:rowOff>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12">
                <anchor moveWithCells="true" sizeWithCells="false">
                  <from>
                    <xdr:col>4</xdr:col>
                    <xdr:colOff>190440</xdr:colOff>
                    <xdr:row>54</xdr:row>
                    <xdr:rowOff>152280</xdr:rowOff>
                  </from>
                  <to>
                    <xdr:col>6</xdr:col>
                    <xdr:colOff>9360</xdr:colOff>
                    <xdr:row>55</xdr:row>
                    <xdr:rowOff>75960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13">
                <anchor moveWithCells="true" sizeWithCells="false">
                  <from>
                    <xdr:col>2</xdr:col>
                    <xdr:colOff>85680</xdr:colOff>
                    <xdr:row>97</xdr:row>
                    <xdr:rowOff>9360</xdr:rowOff>
                  </from>
                  <to>
                    <xdr:col>3</xdr:col>
                    <xdr:colOff>104760</xdr:colOff>
                    <xdr:row>98</xdr:row>
                    <xdr:rowOff>-9720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14">
                <anchor moveWithCells="true" sizeWithCells="false">
                  <from>
                    <xdr:col>12</xdr:col>
                    <xdr:colOff>76320</xdr:colOff>
                    <xdr:row>102</xdr:row>
                    <xdr:rowOff>47520</xdr:rowOff>
                  </from>
                  <to>
                    <xdr:col>13</xdr:col>
                    <xdr:colOff>104760</xdr:colOff>
                    <xdr:row>103</xdr:row>
                    <xdr:rowOff>-57240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15">
                <anchor moveWithCells="true" sizeWithCells="false">
                  <from>
                    <xdr:col>2</xdr:col>
                    <xdr:colOff>85680</xdr:colOff>
                    <xdr:row>104</xdr:row>
                    <xdr:rowOff>200160</xdr:rowOff>
                  </from>
                  <to>
                    <xdr:col>3</xdr:col>
                    <xdr:colOff>104760</xdr:colOff>
                    <xdr:row>105</xdr:row>
                    <xdr:rowOff>209520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16">
                <anchor moveWithCells="true" sizeWithCells="false">
                  <from>
                    <xdr:col>12</xdr:col>
                    <xdr:colOff>85680</xdr:colOff>
                    <xdr:row>113</xdr:row>
                    <xdr:rowOff>47520</xdr:rowOff>
                  </from>
                  <to>
                    <xdr:col>13</xdr:col>
                    <xdr:colOff>104760</xdr:colOff>
                    <xdr:row>114</xdr:row>
                    <xdr:rowOff>-66600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17">
                <anchor moveWithCells="true" sizeWithCells="false">
                  <from>
                    <xdr:col>1</xdr:col>
                    <xdr:colOff>104760</xdr:colOff>
                    <xdr:row>117</xdr:row>
                    <xdr:rowOff>28440</xdr:rowOff>
                  </from>
                  <to>
                    <xdr:col>2</xdr:col>
                    <xdr:colOff>76320</xdr:colOff>
                    <xdr:row>118</xdr:row>
                    <xdr:rowOff>-9360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18">
                <anchor moveWithCells="true" sizeWithCells="false">
                  <from>
                    <xdr:col>12</xdr:col>
                    <xdr:colOff>76320</xdr:colOff>
                    <xdr:row>124</xdr:row>
                    <xdr:rowOff>57240</xdr:rowOff>
                  </from>
                  <to>
                    <xdr:col>13</xdr:col>
                    <xdr:colOff>104760</xdr:colOff>
                    <xdr:row>125</xdr:row>
                    <xdr:rowOff>-56880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19">
                <anchor moveWithCells="true" sizeWithCells="false">
                  <from>
                    <xdr:col>7</xdr:col>
                    <xdr:colOff>0</xdr:colOff>
                    <xdr:row>107</xdr:row>
                    <xdr:rowOff>219240</xdr:rowOff>
                  </from>
                  <to>
                    <xdr:col>8</xdr:col>
                    <xdr:colOff>28440</xdr:colOff>
                    <xdr:row>108</xdr:row>
                    <xdr:rowOff>190800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0">
                <anchor moveWithCells="true" sizeWithCells="false">
                  <from>
                    <xdr:col>7</xdr:col>
                    <xdr:colOff>0</xdr:colOff>
                    <xdr:row>109</xdr:row>
                    <xdr:rowOff>238320</xdr:rowOff>
                  </from>
                  <to>
                    <xdr:col>8</xdr:col>
                    <xdr:colOff>28440</xdr:colOff>
                    <xdr:row>110</xdr:row>
                    <xdr:rowOff>209880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1">
                <anchor moveWithCells="true" sizeWithCells="false">
                  <from>
                    <xdr:col>5</xdr:col>
                    <xdr:colOff>190440</xdr:colOff>
                    <xdr:row>119</xdr:row>
                    <xdr:rowOff>9360</xdr:rowOff>
                  </from>
                  <to>
                    <xdr:col>6</xdr:col>
                    <xdr:colOff>232920</xdr:colOff>
                    <xdr:row>120</xdr:row>
                    <xdr:rowOff>-19080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2">
                <anchor moveWithCells="true" sizeWithCells="false">
                  <from>
                    <xdr:col>5</xdr:col>
                    <xdr:colOff>190440</xdr:colOff>
                    <xdr:row>120</xdr:row>
                    <xdr:rowOff>114480</xdr:rowOff>
                  </from>
                  <to>
                    <xdr:col>6</xdr:col>
                    <xdr:colOff>232920</xdr:colOff>
                    <xdr:row>121</xdr:row>
                    <xdr:rowOff>-95040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3">
                <anchor moveWithCells="true" sizeWithCells="false">
                  <from>
                    <xdr:col>5</xdr:col>
                    <xdr:colOff>190440</xdr:colOff>
                    <xdr:row>121</xdr:row>
                    <xdr:rowOff>142920</xdr:rowOff>
                  </from>
                  <to>
                    <xdr:col>6</xdr:col>
                    <xdr:colOff>232920</xdr:colOff>
                    <xdr:row>122</xdr:row>
                    <xdr:rowOff>-142920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24">
                <anchor moveWithCells="true" sizeWithCells="false">
                  <from>
                    <xdr:col>4</xdr:col>
                    <xdr:colOff>190440</xdr:colOff>
                    <xdr:row>152</xdr:row>
                    <xdr:rowOff>152280</xdr:rowOff>
                  </from>
                  <to>
                    <xdr:col>5</xdr:col>
                    <xdr:colOff>232920</xdr:colOff>
                    <xdr:row>154</xdr:row>
                    <xdr:rowOff>19080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25">
                <anchor moveWithCells="true" sizeWithCells="false">
                  <from>
                    <xdr:col>4</xdr:col>
                    <xdr:colOff>190440</xdr:colOff>
                    <xdr:row>153</xdr:row>
                    <xdr:rowOff>162000</xdr:rowOff>
                  </from>
                  <to>
                    <xdr:col>5</xdr:col>
                    <xdr:colOff>232920</xdr:colOff>
                    <xdr:row>155</xdr:row>
                    <xdr:rowOff>28800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26">
                <anchor moveWithCells="true" sizeWithCells="false">
                  <from>
                    <xdr:col>4</xdr:col>
                    <xdr:colOff>190440</xdr:colOff>
                    <xdr:row>154</xdr:row>
                    <xdr:rowOff>152280</xdr:rowOff>
                  </from>
                  <to>
                    <xdr:col>5</xdr:col>
                    <xdr:colOff>232920</xdr:colOff>
                    <xdr:row>156</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27">
                <anchor moveWithCells="true" sizeWithCells="false">
                  <from>
                    <xdr:col>4</xdr:col>
                    <xdr:colOff>190440</xdr:colOff>
                    <xdr:row>155</xdr:row>
                    <xdr:rowOff>152280</xdr:rowOff>
                  </from>
                  <to>
                    <xdr:col>5</xdr:col>
                    <xdr:colOff>232920</xdr:colOff>
                    <xdr:row>157</xdr:row>
                    <xdr:rowOff>28440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28">
                <anchor moveWithCells="true" sizeWithCells="false">
                  <from>
                    <xdr:col>4</xdr:col>
                    <xdr:colOff>190440</xdr:colOff>
                    <xdr:row>157</xdr:row>
                    <xdr:rowOff>38160</xdr:rowOff>
                  </from>
                  <to>
                    <xdr:col>5</xdr:col>
                    <xdr:colOff>232920</xdr:colOff>
                    <xdr:row>158</xdr:row>
                    <xdr:rowOff>-56880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29">
                <anchor moveWithCells="true" sizeWithCells="false">
                  <from>
                    <xdr:col>4</xdr:col>
                    <xdr:colOff>190440</xdr:colOff>
                    <xdr:row>157</xdr:row>
                    <xdr:rowOff>295200</xdr:rowOff>
                  </from>
                  <to>
                    <xdr:col>5</xdr:col>
                    <xdr:colOff>232920</xdr:colOff>
                    <xdr:row>159</xdr:row>
                    <xdr:rowOff>28440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30">
                <anchor moveWithCells="true" sizeWithCells="false">
                  <from>
                    <xdr:col>4</xdr:col>
                    <xdr:colOff>190440</xdr:colOff>
                    <xdr:row>158</xdr:row>
                    <xdr:rowOff>142920</xdr:rowOff>
                  </from>
                  <to>
                    <xdr:col>5</xdr:col>
                    <xdr:colOff>232920</xdr:colOff>
                    <xdr:row>160</xdr:row>
                    <xdr:rowOff>28440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31">
                <anchor moveWithCells="true" sizeWithCells="false">
                  <from>
                    <xdr:col>4</xdr:col>
                    <xdr:colOff>190440</xdr:colOff>
                    <xdr:row>159</xdr:row>
                    <xdr:rowOff>142920</xdr:rowOff>
                  </from>
                  <to>
                    <xdr:col>5</xdr:col>
                    <xdr:colOff>232920</xdr:colOff>
                    <xdr:row>161</xdr:row>
                    <xdr:rowOff>28440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32">
                <anchor moveWithCells="true" sizeWithCells="false">
                  <from>
                    <xdr:col>4</xdr:col>
                    <xdr:colOff>190440</xdr:colOff>
                    <xdr:row>160</xdr:row>
                    <xdr:rowOff>142920</xdr:rowOff>
                  </from>
                  <to>
                    <xdr:col>5</xdr:col>
                    <xdr:colOff>232920</xdr:colOff>
                    <xdr:row>162</xdr:row>
                    <xdr:rowOff>28440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33">
                <anchor moveWithCells="true" sizeWithCells="false">
                  <from>
                    <xdr:col>4</xdr:col>
                    <xdr:colOff>190440</xdr:colOff>
                    <xdr:row>162</xdr:row>
                    <xdr:rowOff>28440</xdr:rowOff>
                  </from>
                  <to>
                    <xdr:col>5</xdr:col>
                    <xdr:colOff>232920</xdr:colOff>
                    <xdr:row>163</xdr:row>
                    <xdr:rowOff>-38160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34">
                <anchor moveWithCells="true" sizeWithCells="false">
                  <from>
                    <xdr:col>4</xdr:col>
                    <xdr:colOff>190440</xdr:colOff>
                    <xdr:row>162</xdr:row>
                    <xdr:rowOff>266760</xdr:rowOff>
                  </from>
                  <to>
                    <xdr:col>5</xdr:col>
                    <xdr:colOff>232920</xdr:colOff>
                    <xdr:row>164</xdr:row>
                    <xdr:rowOff>28440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35">
                <anchor moveWithCells="true" sizeWithCells="false">
                  <from>
                    <xdr:col>4</xdr:col>
                    <xdr:colOff>190440</xdr:colOff>
                    <xdr:row>163</xdr:row>
                    <xdr:rowOff>142920</xdr:rowOff>
                  </from>
                  <to>
                    <xdr:col>5</xdr:col>
                    <xdr:colOff>232920</xdr:colOff>
                    <xdr:row>165</xdr:row>
                    <xdr:rowOff>28440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36">
                <anchor moveWithCells="true" sizeWithCells="false">
                  <from>
                    <xdr:col>4</xdr:col>
                    <xdr:colOff>190440</xdr:colOff>
                    <xdr:row>165</xdr:row>
                    <xdr:rowOff>28440</xdr:rowOff>
                  </from>
                  <to>
                    <xdr:col>5</xdr:col>
                    <xdr:colOff>232920</xdr:colOff>
                    <xdr:row>166</xdr:row>
                    <xdr:rowOff>-19080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37">
                <anchor moveWithCells="true" sizeWithCells="false">
                  <from>
                    <xdr:col>4</xdr:col>
                    <xdr:colOff>190440</xdr:colOff>
                    <xdr:row>165</xdr:row>
                    <xdr:rowOff>257040</xdr:rowOff>
                  </from>
                  <to>
                    <xdr:col>5</xdr:col>
                    <xdr:colOff>232920</xdr:colOff>
                    <xdr:row>167</xdr:row>
                    <xdr:rowOff>28440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38">
                <anchor moveWithCells="true" sizeWithCells="false">
                  <from>
                    <xdr:col>4</xdr:col>
                    <xdr:colOff>190440</xdr:colOff>
                    <xdr:row>166</xdr:row>
                    <xdr:rowOff>142920</xdr:rowOff>
                  </from>
                  <to>
                    <xdr:col>5</xdr:col>
                    <xdr:colOff>232920</xdr:colOff>
                    <xdr:row>168</xdr:row>
                    <xdr:rowOff>28440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39">
                <anchor moveWithCells="true" sizeWithCells="false">
                  <from>
                    <xdr:col>4</xdr:col>
                    <xdr:colOff>190440</xdr:colOff>
                    <xdr:row>167</xdr:row>
                    <xdr:rowOff>142920</xdr:rowOff>
                  </from>
                  <to>
                    <xdr:col>5</xdr:col>
                    <xdr:colOff>232920</xdr:colOff>
                    <xdr:row>169</xdr:row>
                    <xdr:rowOff>28440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40">
                <anchor moveWithCells="true" sizeWithCells="false">
                  <from>
                    <xdr:col>4</xdr:col>
                    <xdr:colOff>190440</xdr:colOff>
                    <xdr:row>168</xdr:row>
                    <xdr:rowOff>142920</xdr:rowOff>
                  </from>
                  <to>
                    <xdr:col>5</xdr:col>
                    <xdr:colOff>232920</xdr:colOff>
                    <xdr:row>170</xdr:row>
                    <xdr:rowOff>28440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41">
                <anchor moveWithCells="true" sizeWithCells="false">
                  <from>
                    <xdr:col>4</xdr:col>
                    <xdr:colOff>190440</xdr:colOff>
                    <xdr:row>170</xdr:row>
                    <xdr:rowOff>28440</xdr:rowOff>
                  </from>
                  <to>
                    <xdr:col>5</xdr:col>
                    <xdr:colOff>232920</xdr:colOff>
                    <xdr:row>171</xdr:row>
                    <xdr:rowOff>-38160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42">
                <anchor moveWithCells="true" sizeWithCells="false">
                  <from>
                    <xdr:col>4</xdr:col>
                    <xdr:colOff>190440</xdr:colOff>
                    <xdr:row>170</xdr:row>
                    <xdr:rowOff>257040</xdr:rowOff>
                  </from>
                  <to>
                    <xdr:col>5</xdr:col>
                    <xdr:colOff>232920</xdr:colOff>
                    <xdr:row>172</xdr:row>
                    <xdr:rowOff>28440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43">
                <anchor moveWithCells="true" sizeWithCells="false">
                  <from>
                    <xdr:col>4</xdr:col>
                    <xdr:colOff>190440</xdr:colOff>
                    <xdr:row>171</xdr:row>
                    <xdr:rowOff>142920</xdr:rowOff>
                  </from>
                  <to>
                    <xdr:col>5</xdr:col>
                    <xdr:colOff>232920</xdr:colOff>
                    <xdr:row>173</xdr:row>
                    <xdr:rowOff>28440</xdr:rowOff>
                  </to>
                </anchor>
              </controlPr>
            </control>
          </mc:Choice>
        </mc:AlternateContent>
        <mc:AlternateContent xmlns:mc="http://schemas.openxmlformats.org/markup-compatibility/2006">
          <mc:Choice Requires="x14">
            <control shapeId="1044" r:id="rId47" name="">
              <controlPr defaultSize="0" locked="1" autoFill="0" autoLine="0" autoPict="0" print="true" altText="Check Box 44">
                <anchor moveWithCells="true" sizeWithCells="false">
                  <from>
                    <xdr:col>4</xdr:col>
                    <xdr:colOff>190440</xdr:colOff>
                    <xdr:row>172</xdr:row>
                    <xdr:rowOff>142920</xdr:rowOff>
                  </from>
                  <to>
                    <xdr:col>5</xdr:col>
                    <xdr:colOff>232920</xdr:colOff>
                    <xdr:row>174</xdr:row>
                    <xdr:rowOff>28440</xdr:rowOff>
                  </to>
                </anchor>
              </controlPr>
            </control>
          </mc:Choice>
        </mc:AlternateContent>
        <mc:AlternateContent xmlns:mc="http://schemas.openxmlformats.org/markup-compatibility/2006">
          <mc:Choice Requires="x14">
            <control shapeId="1045" r:id="rId48" name="">
              <controlPr defaultSize="0" locked="1" autoFill="0" autoLine="0" autoPict="0" print="true" altText="Check Box 45">
                <anchor moveWithCells="true" sizeWithCells="false">
                  <from>
                    <xdr:col>4</xdr:col>
                    <xdr:colOff>190440</xdr:colOff>
                    <xdr:row>172</xdr:row>
                    <xdr:rowOff>142920</xdr:rowOff>
                  </from>
                  <to>
                    <xdr:col>5</xdr:col>
                    <xdr:colOff>232920</xdr:colOff>
                    <xdr:row>174</xdr:row>
                    <xdr:rowOff>28440</xdr:rowOff>
                  </to>
                </anchor>
              </controlPr>
            </control>
          </mc:Choice>
        </mc:AlternateContent>
        <mc:AlternateContent xmlns:mc="http://schemas.openxmlformats.org/markup-compatibility/2006">
          <mc:Choice Requires="x14">
            <control shapeId="1046" r:id="rId49" name="">
              <controlPr defaultSize="0" locked="1" autoFill="0" autoLine="0" autoPict="0" print="true" altText="Check Box 46">
                <anchor moveWithCells="true" sizeWithCells="false">
                  <from>
                    <xdr:col>4</xdr:col>
                    <xdr:colOff>190440</xdr:colOff>
                    <xdr:row>173</xdr:row>
                    <xdr:rowOff>142920</xdr:rowOff>
                  </from>
                  <to>
                    <xdr:col>5</xdr:col>
                    <xdr:colOff>232920</xdr:colOff>
                    <xdr:row>175</xdr:row>
                    <xdr:rowOff>28440</xdr:rowOff>
                  </to>
                </anchor>
              </controlPr>
            </control>
          </mc:Choice>
        </mc:AlternateContent>
        <mc:AlternateContent xmlns:mc="http://schemas.openxmlformats.org/markup-compatibility/2006">
          <mc:Choice Requires="x14">
            <control shapeId="1047" r:id="rId50" name="">
              <controlPr defaultSize="0" locked="1" autoFill="0" autoLine="0" autoPict="0" print="true" altText="Check Box 47">
                <anchor moveWithCells="true" sizeWithCells="false">
                  <from>
                    <xdr:col>4</xdr:col>
                    <xdr:colOff>190440</xdr:colOff>
                    <xdr:row>174</xdr:row>
                    <xdr:rowOff>142920</xdr:rowOff>
                  </from>
                  <to>
                    <xdr:col>5</xdr:col>
                    <xdr:colOff>232920</xdr:colOff>
                    <xdr:row>176</xdr:row>
                    <xdr:rowOff>28440</xdr:rowOff>
                  </to>
                </anchor>
              </controlPr>
            </control>
          </mc:Choice>
        </mc:AlternateContent>
        <mc:AlternateContent xmlns:mc="http://schemas.openxmlformats.org/markup-compatibility/2006">
          <mc:Choice Requires="x14">
            <control shapeId="1048" r:id="rId51" name="">
              <controlPr defaultSize="0" locked="1" autoFill="0" autoLine="0" autoPict="0" print="true" altText="Check Box 48">
                <anchor moveWithCells="true" sizeWithCells="false">
                  <from>
                    <xdr:col>4</xdr:col>
                    <xdr:colOff>190440</xdr:colOff>
                    <xdr:row>175</xdr:row>
                    <xdr:rowOff>142920</xdr:rowOff>
                  </from>
                  <to>
                    <xdr:col>5</xdr:col>
                    <xdr:colOff>232920</xdr:colOff>
                    <xdr:row>177</xdr:row>
                    <xdr:rowOff>28440</xdr:rowOff>
                  </to>
                </anchor>
              </controlPr>
            </control>
          </mc:Choice>
        </mc:AlternateContent>
        <mc:AlternateContent xmlns:mc="http://schemas.openxmlformats.org/markup-compatibility/2006">
          <mc:Choice Requires="x14">
            <control shapeId="1049" r:id="rId52" name="">
              <controlPr defaultSize="0" locked="1" autoFill="0" autoLine="0" autoPict="0" print="true" altText="Check Box 49">
                <anchor moveWithCells="true" sizeWithCells="false">
                  <from>
                    <xdr:col>4</xdr:col>
                    <xdr:colOff>200160</xdr:colOff>
                    <xdr:row>180</xdr:row>
                    <xdr:rowOff>47520</xdr:rowOff>
                  </from>
                  <to>
                    <xdr:col>6</xdr:col>
                    <xdr:colOff>9720</xdr:colOff>
                    <xdr:row>181</xdr:row>
                    <xdr:rowOff>-57240</xdr:rowOff>
                  </to>
                </anchor>
              </controlPr>
            </control>
          </mc:Choice>
        </mc:AlternateContent>
        <mc:AlternateContent xmlns:mc="http://schemas.openxmlformats.org/markup-compatibility/2006">
          <mc:Choice Requires="x14">
            <control shapeId="1050" r:id="rId53" name="">
              <controlPr defaultSize="0" locked="1" autoFill="0" autoLine="0" autoPict="0" print="true" altText="Check Box 50">
                <anchor moveWithCells="true" sizeWithCells="false">
                  <from>
                    <xdr:col>4</xdr:col>
                    <xdr:colOff>200160</xdr:colOff>
                    <xdr:row>181</xdr:row>
                    <xdr:rowOff>9360</xdr:rowOff>
                  </from>
                  <to>
                    <xdr:col>6</xdr:col>
                    <xdr:colOff>19080</xdr:colOff>
                    <xdr:row>182</xdr:row>
                    <xdr:rowOff>-9360</xdr:rowOff>
                  </to>
                </anchor>
              </controlPr>
            </control>
          </mc:Choice>
        </mc:AlternateContent>
        <mc:AlternateContent xmlns:mc="http://schemas.openxmlformats.org/markup-compatibility/2006">
          <mc:Choice Requires="x14">
            <control shapeId="1051" r:id="rId54" name="">
              <controlPr defaultSize="0" locked="1" autoFill="0" autoLine="0" autoPict="0" print="true" altText="Check Box 51">
                <anchor moveWithCells="true" sizeWithCells="false">
                  <from>
                    <xdr:col>1</xdr:col>
                    <xdr:colOff>9360</xdr:colOff>
                    <xdr:row>186</xdr:row>
                    <xdr:rowOff>47520</xdr:rowOff>
                  </from>
                  <to>
                    <xdr:col>2</xdr:col>
                    <xdr:colOff>-59400</xdr:colOff>
                    <xdr:row>187</xdr:row>
                    <xdr:rowOff>-76320</xdr:rowOff>
                  </to>
                </anchor>
              </controlPr>
            </control>
          </mc:Choice>
        </mc:AlternateContent>
        <mc:AlternateContent xmlns:mc="http://schemas.openxmlformats.org/markup-compatibility/2006">
          <mc:Choice Requires="x14">
            <control shapeId="1052" r:id="rId55" name="">
              <controlPr defaultSize="0" locked="1" autoFill="0" autoLine="0" autoPict="0" print="true" altText="Check Box 52">
                <anchor moveWithCells="true" sizeWithCells="false">
                  <from>
                    <xdr:col>1</xdr:col>
                    <xdr:colOff>9360</xdr:colOff>
                    <xdr:row>187</xdr:row>
                    <xdr:rowOff>114480</xdr:rowOff>
                  </from>
                  <to>
                    <xdr:col>2</xdr:col>
                    <xdr:colOff>-68760</xdr:colOff>
                    <xdr:row>188</xdr:row>
                    <xdr:rowOff>-104760</xdr:rowOff>
                  </to>
                </anchor>
              </controlPr>
            </control>
          </mc:Choice>
        </mc:AlternateContent>
        <mc:AlternateContent xmlns:mc="http://schemas.openxmlformats.org/markup-compatibility/2006">
          <mc:Choice Requires="x14">
            <control shapeId="1053" r:id="rId56" name="">
              <controlPr defaultSize="0" locked="1" autoFill="0" autoLine="0" autoPict="0" print="true" altText="Check Box 53">
                <anchor moveWithCells="true" sizeWithCells="false">
                  <from>
                    <xdr:col>1</xdr:col>
                    <xdr:colOff>9360</xdr:colOff>
                    <xdr:row>188</xdr:row>
                    <xdr:rowOff>104760</xdr:rowOff>
                  </from>
                  <to>
                    <xdr:col>2</xdr:col>
                    <xdr:colOff>-59400</xdr:colOff>
                    <xdr:row>189</xdr:row>
                    <xdr:rowOff>-142920</xdr:rowOff>
                  </to>
                </anchor>
              </controlPr>
            </control>
          </mc:Choice>
        </mc:AlternateContent>
        <mc:AlternateContent xmlns:mc="http://schemas.openxmlformats.org/markup-compatibility/2006">
          <mc:Choice Requires="x14">
            <control shapeId="1054" r:id="rId57" name="">
              <controlPr defaultSize="0" locked="1" autoFill="0" autoLine="0" autoPict="0" print="true" altText="Check Box 54">
                <anchor moveWithCells="true" sizeWithCells="false">
                  <from>
                    <xdr:col>1</xdr:col>
                    <xdr:colOff>9360</xdr:colOff>
                    <xdr:row>189</xdr:row>
                    <xdr:rowOff>19080</xdr:rowOff>
                  </from>
                  <to>
                    <xdr:col>2</xdr:col>
                    <xdr:colOff>-59400</xdr:colOff>
                    <xdr:row>190</xdr:row>
                    <xdr:rowOff>-47520</xdr:rowOff>
                  </to>
                </anchor>
              </controlPr>
            </control>
          </mc:Choice>
        </mc:AlternateContent>
        <mc:AlternateContent xmlns:mc="http://schemas.openxmlformats.org/markup-compatibility/2006">
          <mc:Choice Requires="x14">
            <control shapeId="1055" r:id="rId58" name="">
              <controlPr defaultSize="0" locked="1" autoFill="0" autoLine="0" autoPict="0" print="true" altText="Check Box 55">
                <anchor moveWithCells="true" sizeWithCells="false">
                  <from>
                    <xdr:col>1</xdr:col>
                    <xdr:colOff>9360</xdr:colOff>
                    <xdr:row>190</xdr:row>
                    <xdr:rowOff>19080</xdr:rowOff>
                  </from>
                  <to>
                    <xdr:col>2</xdr:col>
                    <xdr:colOff>-59400</xdr:colOff>
                    <xdr:row>191</xdr:row>
                    <xdr:rowOff>-47520</xdr:rowOff>
                  </to>
                </anchor>
              </controlPr>
            </control>
          </mc:Choice>
        </mc:AlternateContent>
        <mc:AlternateContent xmlns:mc="http://schemas.openxmlformats.org/markup-compatibility/2006">
          <mc:Choice Requires="x14">
            <control shapeId="1056" r:id="rId59" name="">
              <controlPr defaultSize="0" locked="1" autoFill="0" autoLine="0" autoPict="0" print="true" altText="Check Box 56">
                <anchor moveWithCells="true" sizeWithCells="false">
                  <from>
                    <xdr:col>1</xdr:col>
                    <xdr:colOff>9360</xdr:colOff>
                    <xdr:row>190</xdr:row>
                    <xdr:rowOff>266760</xdr:rowOff>
                  </from>
                  <to>
                    <xdr:col>2</xdr:col>
                    <xdr:colOff>-59400</xdr:colOff>
                    <xdr:row>192</xdr:row>
                    <xdr:rowOff>28440</xdr:rowOff>
                  </to>
                </anchor>
              </controlPr>
            </control>
          </mc:Choice>
        </mc:AlternateContent>
        <mc:AlternateContent xmlns:mc="http://schemas.openxmlformats.org/markup-compatibility/2006">
          <mc:Choice Requires="x14">
            <control shapeId="1057" r:id="rId60" name="">
              <controlPr defaultSize="0" locked="1" autoFill="0" autoLine="0" autoPict="0" print="true" altText="Check Box 57">
                <anchor moveWithCells="true" sizeWithCells="false">
                  <from>
                    <xdr:col>2</xdr:col>
                    <xdr:colOff>85680</xdr:colOff>
                    <xdr:row>74</xdr:row>
                    <xdr:rowOff>28440</xdr:rowOff>
                  </from>
                  <to>
                    <xdr:col>3</xdr:col>
                    <xdr:colOff>104760</xdr:colOff>
                    <xdr:row>75</xdr:row>
                    <xdr:rowOff>-19080</xdr:rowOff>
                  </to>
                </anchor>
              </controlPr>
            </control>
          </mc:Choice>
        </mc:AlternateContent>
        <mc:AlternateContent xmlns:mc="http://schemas.openxmlformats.org/markup-compatibility/2006">
          <mc:Choice Requires="x14">
            <control shapeId="1058" r:id="rId61" name="">
              <controlPr defaultSize="0" locked="1" autoFill="0" autoLine="0" autoPict="0" print="true" altText="Check Box 58">
                <anchor moveWithCells="true" sizeWithCells="false">
                  <from>
                    <xdr:col>1</xdr:col>
                    <xdr:colOff>219240</xdr:colOff>
                    <xdr:row>134</xdr:row>
                    <xdr:rowOff>142920</xdr:rowOff>
                  </from>
                  <to>
                    <xdr:col>2</xdr:col>
                    <xdr:colOff>190800</xdr:colOff>
                    <xdr:row>136</xdr:row>
                    <xdr:rowOff>38160</xdr:rowOff>
                  </to>
                </anchor>
              </controlPr>
            </control>
          </mc:Choice>
        </mc:AlternateContent>
        <mc:AlternateContent xmlns:mc="http://schemas.openxmlformats.org/markup-compatibility/2006">
          <mc:Choice Requires="x14">
            <control shapeId="1059" r:id="rId62" name="">
              <controlPr defaultSize="0" locked="1" autoFill="0" autoLine="0" autoPict="0" print="true" altText="Check Box 59">
                <anchor moveWithCells="true" sizeWithCells="false">
                  <from>
                    <xdr:col>1</xdr:col>
                    <xdr:colOff>219240</xdr:colOff>
                    <xdr:row>135</xdr:row>
                    <xdr:rowOff>162000</xdr:rowOff>
                  </from>
                  <to>
                    <xdr:col>2</xdr:col>
                    <xdr:colOff>171720</xdr:colOff>
                    <xdr:row>137</xdr:row>
                    <xdr:rowOff>38160</xdr:rowOff>
                  </to>
                </anchor>
              </controlPr>
            </control>
          </mc:Choice>
        </mc:AlternateContent>
        <mc:AlternateContent xmlns:mc="http://schemas.openxmlformats.org/markup-compatibility/2006">
          <mc:Choice Requires="x14">
            <control shapeId="1060" r:id="rId63" name="">
              <controlPr defaultSize="0" locked="1" autoFill="0" autoLine="0" autoPict="0" print="true" altText="Check Box 60">
                <anchor moveWithCells="true" sizeWithCells="false">
                  <from>
                    <xdr:col>1</xdr:col>
                    <xdr:colOff>219240</xdr:colOff>
                    <xdr:row>137</xdr:row>
                    <xdr:rowOff>28440</xdr:rowOff>
                  </from>
                  <to>
                    <xdr:col>2</xdr:col>
                    <xdr:colOff>171720</xdr:colOff>
                    <xdr:row>138</xdr:row>
                    <xdr:rowOff>-9360</xdr:rowOff>
                  </to>
                </anchor>
              </controlPr>
            </control>
          </mc:Choice>
        </mc:AlternateContent>
        <mc:AlternateContent xmlns:mc="http://schemas.openxmlformats.org/markup-compatibility/2006">
          <mc:Choice Requires="x14">
            <control shapeId="1061" r:id="rId64" name="">
              <controlPr defaultSize="0" locked="1" autoFill="0" autoLine="0" autoPict="0" print="true" altText="Check Box 61">
                <anchor moveWithCells="true" sizeWithCells="false">
                  <from>
                    <xdr:col>1</xdr:col>
                    <xdr:colOff>219240</xdr:colOff>
                    <xdr:row>137</xdr:row>
                    <xdr:rowOff>295200</xdr:rowOff>
                  </from>
                  <to>
                    <xdr:col>2</xdr:col>
                    <xdr:colOff>171720</xdr:colOff>
                    <xdr:row>139</xdr:row>
                    <xdr:rowOff>38160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371</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H57" s="637"/>
      <c r="BJ57" s="637"/>
      <c r="BK57" s="637"/>
      <c r="BL57" s="637"/>
      <c r="BM57" s="637"/>
      <c r="BN57" s="637"/>
      <c r="BO57" s="637"/>
      <c r="BP57" s="637"/>
      <c r="BQ57" s="637"/>
      <c r="BR57" s="637"/>
      <c r="BS57" s="637"/>
      <c r="BT57" s="637"/>
      <c r="BU57" s="637"/>
      <c r="BV57" s="637"/>
      <c r="BW57" s="637"/>
      <c r="BX57" s="637"/>
      <c r="BZ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H58" s="637"/>
      <c r="BJ58" s="637"/>
      <c r="BK58" s="637"/>
      <c r="BL58" s="637"/>
      <c r="BM58" s="637"/>
      <c r="BN58" s="637"/>
      <c r="BO58" s="637"/>
      <c r="BP58" s="637"/>
      <c r="BQ58" s="637"/>
      <c r="BR58" s="637"/>
      <c r="BS58" s="637"/>
      <c r="BT58" s="637"/>
      <c r="BU58" s="637"/>
      <c r="BV58" s="637"/>
      <c r="BW58" s="637"/>
      <c r="BX58" s="637"/>
      <c r="BZ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H59" s="637"/>
      <c r="BJ59" s="637"/>
      <c r="BK59" s="637"/>
      <c r="BL59" s="637"/>
      <c r="BM59" s="637"/>
      <c r="BN59" s="637"/>
      <c r="BO59" s="637"/>
      <c r="BP59" s="637"/>
      <c r="BQ59" s="637"/>
      <c r="BR59" s="637"/>
      <c r="BS59" s="637"/>
      <c r="BT59" s="637"/>
      <c r="BU59" s="637"/>
      <c r="BV59" s="637"/>
      <c r="BW59" s="637"/>
      <c r="BX59" s="637"/>
      <c r="BZ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H60" s="637"/>
      <c r="BJ60" s="637"/>
      <c r="BK60" s="637"/>
      <c r="BL60" s="637"/>
      <c r="BM60" s="637"/>
      <c r="BN60" s="637"/>
      <c r="BO60" s="637"/>
      <c r="BP60" s="637"/>
      <c r="BQ60" s="637"/>
      <c r="BR60" s="637"/>
      <c r="BS60" s="637"/>
      <c r="BT60" s="637"/>
      <c r="BU60" s="637"/>
      <c r="BV60" s="637"/>
      <c r="BW60" s="637"/>
      <c r="BX60" s="637"/>
      <c r="BZ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H61" s="637"/>
      <c r="BJ61" s="637"/>
      <c r="BK61" s="637"/>
      <c r="BL61" s="637"/>
      <c r="BM61" s="637"/>
      <c r="BN61" s="637"/>
      <c r="BO61" s="637"/>
      <c r="BP61" s="637"/>
      <c r="BQ61" s="637"/>
      <c r="BR61" s="637"/>
      <c r="BS61" s="637"/>
      <c r="BT61" s="637"/>
      <c r="BU61" s="637"/>
      <c r="BV61" s="637"/>
      <c r="BW61" s="637"/>
      <c r="BX61" s="637"/>
      <c r="BZ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H62" s="637"/>
      <c r="BJ62" s="637"/>
      <c r="BK62" s="637"/>
      <c r="BL62" s="637"/>
      <c r="BM62" s="637"/>
      <c r="BN62" s="637"/>
      <c r="BO62" s="637"/>
      <c r="BP62" s="637"/>
      <c r="BQ62" s="637"/>
      <c r="BR62" s="637"/>
      <c r="BS62" s="637"/>
      <c r="BT62" s="637"/>
      <c r="BU62" s="637"/>
      <c r="BV62" s="637"/>
      <c r="BW62" s="637"/>
      <c r="BX62" s="637"/>
      <c r="BZ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H63" s="637"/>
      <c r="BJ63" s="637"/>
      <c r="BK63" s="637"/>
      <c r="BL63" s="637"/>
      <c r="BM63" s="637"/>
      <c r="BN63" s="637"/>
      <c r="BO63" s="637"/>
      <c r="BP63" s="637"/>
      <c r="BQ63" s="637"/>
      <c r="BR63" s="637"/>
      <c r="BS63" s="637"/>
      <c r="BT63" s="637"/>
      <c r="BU63" s="637"/>
      <c r="BV63" s="637"/>
      <c r="BW63" s="637"/>
      <c r="BX63" s="637"/>
      <c r="BZ63" s="638"/>
    </row>
    <row r="64" customFormat="false" ht="15.95" hidden="false" customHeight="true" outlineLevel="0" collapsed="false">
      <c r="BH64" s="526"/>
      <c r="BI64" s="526"/>
      <c r="BJ64" s="526"/>
      <c r="BK64" s="526"/>
      <c r="BL64" s="526"/>
      <c r="BM64" s="526"/>
      <c r="BN64" s="526"/>
      <c r="BO64" s="526"/>
      <c r="BP64" s="526"/>
      <c r="BQ64" s="526"/>
      <c r="BR64" s="526"/>
      <c r="BS64" s="526"/>
      <c r="BT64" s="526"/>
      <c r="BU64" s="526"/>
      <c r="BV64" s="526"/>
      <c r="BW64" s="526"/>
      <c r="BX64" s="526"/>
    </row>
    <row r="65" customFormat="false" ht="15.95" hidden="false" customHeight="true" outlineLevel="0" collapsed="false">
      <c r="BK65" s="526"/>
    </row>
    <row r="66" customFormat="false" ht="15.95" hidden="false" customHeight="true" outlineLevel="0" collapsed="false"/>
    <row r="67" customFormat="false" ht="15.95" hidden="false" customHeight="true" outlineLevel="0" collapsed="false">
      <c r="T67" s="466" t="n">
        <f aca="false">SUM(事業所個票９!BU51)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gOmH1nh/eRRFgXh6+a43mjsFTXErq0hlc733eMjJEfiC061Jpoi0mrocXulqKVP7B5NcEWhYQtn77pkTVX9O4Q==" saltValue="Jh694YKtqtYx4NLBHKjjS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308">
      <formula>OR($AS$44="－",$AS$44="")</formula>
    </cfRule>
  </conditionalFormatting>
  <conditionalFormatting sqref="V21:AP22">
    <cfRule type="expression" priority="3" aboveAverage="0" equalAverage="0" bottom="0" percent="0" rank="0" text="" dxfId="309">
      <formula>$L$9="ベア加算"</formula>
    </cfRule>
  </conditionalFormatting>
  <conditionalFormatting sqref="B21:U22">
    <cfRule type="expression" priority="4" aboveAverage="0" equalAverage="0" bottom="0" percent="0" rank="0" text="" dxfId="310">
      <formula>$L$9="ベア加算"</formula>
    </cfRule>
  </conditionalFormatting>
  <conditionalFormatting sqref="B12:S12">
    <cfRule type="expression" priority="5" aboveAverage="0" equalAverage="0" bottom="0" percent="0" rank="0" text="" dxfId="311">
      <formula>OR($B$9="",$G$9="",$L$9="")</formula>
    </cfRule>
  </conditionalFormatting>
  <conditionalFormatting sqref="V10:AP12">
    <cfRule type="expression" priority="6" aboveAverage="0" equalAverage="0" bottom="0" percent="0" rank="0" text="" dxfId="312">
      <formula>$V$11=""</formula>
    </cfRule>
  </conditionalFormatting>
  <conditionalFormatting sqref="V13:AP16">
    <cfRule type="expression" priority="7" aboveAverage="0" equalAverage="0" bottom="0" percent="0" rank="0" text="" dxfId="313">
      <formula>$V$14=""</formula>
    </cfRule>
  </conditionalFormatting>
  <conditionalFormatting sqref="AS20:BH22">
    <cfRule type="expression" priority="8" aboveAverage="0" equalAverage="0" bottom="0" percent="0" rank="0" text="" dxfId="314">
      <formula>OR($AS$20="－",$AS$20="")</formula>
    </cfRule>
  </conditionalFormatting>
  <conditionalFormatting sqref="AT14:AZ16">
    <cfRule type="expression" priority="9" aboveAverage="0" equalAverage="0" bottom="0" percent="0" rank="0" text="" dxfId="315">
      <formula>$V$14=""</formula>
    </cfRule>
  </conditionalFormatting>
  <conditionalFormatting sqref="AT11:AZ12">
    <cfRule type="expression" priority="10" aboveAverage="0" equalAverage="0" bottom="0" percent="0" rank="0" text="" dxfId="316">
      <formula>$V$11=""</formula>
    </cfRule>
  </conditionalFormatting>
  <conditionalFormatting sqref="P5:R5">
    <cfRule type="expression" priority="11" aboveAverage="0" equalAverage="0" bottom="0" percent="0" rank="0" text="" dxfId="317">
      <formula>OR($Y$5="訪問型サービス（総合事業）",$Y$5="通所型サービス（総合事業）")</formula>
    </cfRule>
  </conditionalFormatting>
  <conditionalFormatting sqref="P15">
    <cfRule type="expression" priority="12" aboveAverage="0" equalAverage="0" bottom="0" percent="0" rank="0" text="" dxfId="318">
      <formula>OR($P$15&lt;1,$P$15&gt;12)</formula>
    </cfRule>
  </conditionalFormatting>
  <conditionalFormatting sqref="B8:S8 V7:Z16 AA8:AP9 AA11:AP12 AA14:AP16 V20:Z45 B10:S11 Q9:S9">
    <cfRule type="expression" priority="13" aboveAverage="0" equalAverage="0" bottom="0" percent="0" rank="0" text="" dxfId="319">
      <formula>$F$15&lt;&gt;4</formula>
    </cfRule>
  </conditionalFormatting>
  <conditionalFormatting sqref="AA21:AB45 AA48:AB50">
    <cfRule type="expression" priority="14" aboveAverage="0" equalAverage="0" bottom="0" percent="0" rank="0" text="" dxfId="320">
      <formula>AND($F$15&lt;&gt;4,$F$15&lt;&gt;5)</formula>
    </cfRule>
  </conditionalFormatting>
  <conditionalFormatting sqref="AC20:AH45">
    <cfRule type="expression" priority="15" aboveAverage="0" equalAverage="0" bottom="0" percent="0" rank="0" text="" dxfId="321">
      <formula>AND($F$15&lt;&gt;4,$F$15&lt;&gt;5)</formula>
    </cfRule>
  </conditionalFormatting>
  <conditionalFormatting sqref="V7:Z16 AA8:AP9 AA11:AP12 AA14:AP16 V20:Z45">
    <cfRule type="expression" priority="16" aboveAverage="0" equalAverage="0" bottom="0" percent="0" rank="0" text="" dxfId="322">
      <formula>$B$9="処遇加算なし"</formula>
    </cfRule>
  </conditionalFormatting>
  <conditionalFormatting sqref="Q9:S9">
    <cfRule type="expression" priority="17" aboveAverage="0" equalAverage="0" bottom="0" percent="0" rank="0" text="" dxfId="323">
      <formula>$B$9="処遇加算なし"</formula>
    </cfRule>
  </conditionalFormatting>
  <conditionalFormatting sqref="G10:S11">
    <cfRule type="expression" priority="18" aboveAverage="0" equalAverage="0" bottom="0" percent="0" rank="0" text="" dxfId="324">
      <formula>$B$9="処遇加算なし"</formula>
    </cfRule>
  </conditionalFormatting>
  <conditionalFormatting sqref="AD24:AH24">
    <cfRule type="expression" priority="19" aboveAverage="0" equalAverage="0" bottom="0" percent="0" rank="0" text="" dxfId="325">
      <formula>AND($F$15&lt;&gt;4,$F$15&lt;&gt;5)</formula>
    </cfRule>
  </conditionalFormatting>
  <conditionalFormatting sqref="AD28:AH28">
    <cfRule type="expression" priority="20" aboveAverage="0" equalAverage="0" bottom="0" percent="0" rank="0" text="" dxfId="326">
      <formula>AND($F$15&lt;&gt;4,$F$15&lt;&gt;5)</formula>
    </cfRule>
  </conditionalFormatting>
  <conditionalFormatting sqref="AD32:AH32">
    <cfRule type="expression" priority="21" aboveAverage="0" equalAverage="0" bottom="0" percent="0" rank="0" text="" dxfId="327">
      <formula>AND($F$15&lt;&gt;4,$F$15&lt;&gt;5)</formula>
    </cfRule>
  </conditionalFormatting>
  <conditionalFormatting sqref="AS24:BH26">
    <cfRule type="expression" priority="22" aboveAverage="0" equalAverage="0" bottom="0" percent="0" rank="0" text="" dxfId="328">
      <formula>OR($AS$24="－",$AS$24="")</formula>
    </cfRule>
  </conditionalFormatting>
  <conditionalFormatting sqref="AS28:BH30">
    <cfRule type="expression" priority="23" aboveAverage="0" equalAverage="0" bottom="0" percent="0" rank="0" text="" dxfId="329">
      <formula>OR($AS$28="－",$AS$28="")</formula>
    </cfRule>
  </conditionalFormatting>
  <conditionalFormatting sqref="AS32:BH34">
    <cfRule type="expression" priority="24" aboveAverage="0" equalAverage="0" bottom="0" percent="0" rank="0" text="" dxfId="330">
      <formula>OR($AS$32="－",$AS$32="")</formula>
    </cfRule>
  </conditionalFormatting>
  <conditionalFormatting sqref="AL41:AP41">
    <cfRule type="expression" priority="25" aboveAverage="0" equalAverage="0" bottom="0" percent="0" rank="0" text="" dxfId="331">
      <formula>$AP$62=2</formula>
    </cfRule>
  </conditionalFormatting>
  <conditionalFormatting sqref="AD41:AH41">
    <cfRule type="expression" priority="26" aboveAverage="0" equalAverage="0" bottom="0" percent="0" rank="0" text="" dxfId="332">
      <formula>$AH$62=2</formula>
    </cfRule>
  </conditionalFormatting>
  <conditionalFormatting sqref="AG37:AH37">
    <cfRule type="expression" priority="27" aboveAverage="0" equalAverage="0" bottom="0" percent="0" rank="0" text="" dxfId="333">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334">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335">
      <formula>$F$15&lt;&gt;4</formula>
    </cfRule>
  </conditionalFormatting>
  <conditionalFormatting sqref="G9:P9">
    <cfRule type="expression" priority="30" aboveAverage="0" equalAverage="0" bottom="0" percent="0" rank="0" text="" dxfId="336">
      <formula>$B$9="処遇加算なし"</formula>
    </cfRule>
  </conditionalFormatting>
  <conditionalFormatting sqref="AS36:BH38">
    <cfRule type="expression" priority="31" aboveAverage="0" equalAverage="0" bottom="0" percent="0" rank="0" text="" dxfId="337">
      <formula>OR($AS$36="－",$AS$36="")</formula>
    </cfRule>
  </conditionalFormatting>
  <conditionalFormatting sqref="AS40:BH42">
    <cfRule type="expression" priority="32" aboveAverage="0" equalAverage="0" bottom="0" percent="0" rank="0" text="" dxfId="338">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7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372</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P57" s="637"/>
      <c r="BR57" s="637"/>
      <c r="BS57" s="637"/>
      <c r="BT57" s="637"/>
      <c r="BU57" s="637"/>
      <c r="BV57" s="637"/>
      <c r="BW57" s="637"/>
      <c r="BX57" s="637"/>
      <c r="BY57" s="637"/>
      <c r="BZ57" s="637"/>
      <c r="CA57" s="637"/>
      <c r="CB57" s="637"/>
      <c r="CC57" s="637"/>
      <c r="CD57" s="637"/>
      <c r="CE57" s="637"/>
      <c r="CF57" s="637"/>
      <c r="CH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P58" s="637"/>
      <c r="BR58" s="637"/>
      <c r="BS58" s="637"/>
      <c r="BT58" s="637"/>
      <c r="BU58" s="637"/>
      <c r="BV58" s="637"/>
      <c r="BW58" s="637"/>
      <c r="BX58" s="637"/>
      <c r="BY58" s="637"/>
      <c r="BZ58" s="637"/>
      <c r="CA58" s="637"/>
      <c r="CB58" s="637"/>
      <c r="CC58" s="637"/>
      <c r="CD58" s="637"/>
      <c r="CE58" s="637"/>
      <c r="CF58" s="637"/>
      <c r="CH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P59" s="637"/>
      <c r="BR59" s="637"/>
      <c r="BS59" s="637"/>
      <c r="BT59" s="637"/>
      <c r="BU59" s="637"/>
      <c r="BV59" s="637"/>
      <c r="BW59" s="637"/>
      <c r="BX59" s="637"/>
      <c r="BY59" s="637"/>
      <c r="BZ59" s="637"/>
      <c r="CA59" s="637"/>
      <c r="CB59" s="637"/>
      <c r="CC59" s="637"/>
      <c r="CD59" s="637"/>
      <c r="CE59" s="637"/>
      <c r="CF59" s="637"/>
      <c r="CH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P60" s="637"/>
      <c r="BR60" s="637"/>
      <c r="BS60" s="637"/>
      <c r="BT60" s="637"/>
      <c r="BU60" s="637"/>
      <c r="BV60" s="637"/>
      <c r="BW60" s="637"/>
      <c r="BX60" s="637"/>
      <c r="BY60" s="637"/>
      <c r="BZ60" s="637"/>
      <c r="CA60" s="637"/>
      <c r="CB60" s="637"/>
      <c r="CC60" s="637"/>
      <c r="CD60" s="637"/>
      <c r="CE60" s="637"/>
      <c r="CF60" s="637"/>
      <c r="CH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P61" s="637"/>
      <c r="BR61" s="637"/>
      <c r="BS61" s="637"/>
      <c r="BT61" s="637"/>
      <c r="BU61" s="637"/>
      <c r="BV61" s="637"/>
      <c r="BW61" s="637"/>
      <c r="BX61" s="637"/>
      <c r="BY61" s="637"/>
      <c r="BZ61" s="637"/>
      <c r="CA61" s="637"/>
      <c r="CB61" s="637"/>
      <c r="CC61" s="637"/>
      <c r="CD61" s="637"/>
      <c r="CE61" s="637"/>
      <c r="CF61" s="637"/>
      <c r="CH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P62" s="637"/>
      <c r="BR62" s="637"/>
      <c r="BS62" s="637"/>
      <c r="BT62" s="637"/>
      <c r="BU62" s="637"/>
      <c r="BV62" s="637"/>
      <c r="BW62" s="637"/>
      <c r="BX62" s="637"/>
      <c r="BY62" s="637"/>
      <c r="BZ62" s="637"/>
      <c r="CA62" s="637"/>
      <c r="CB62" s="637"/>
      <c r="CC62" s="637"/>
      <c r="CD62" s="637"/>
      <c r="CE62" s="637"/>
      <c r="CF62" s="637"/>
      <c r="CH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P63" s="637"/>
      <c r="BR63" s="637"/>
      <c r="BS63" s="637"/>
      <c r="BT63" s="637"/>
      <c r="BU63" s="637"/>
      <c r="BV63" s="637"/>
      <c r="BW63" s="637"/>
      <c r="BX63" s="637"/>
      <c r="BY63" s="637"/>
      <c r="BZ63" s="637"/>
      <c r="CA63" s="637"/>
      <c r="CB63" s="637"/>
      <c r="CC63" s="637"/>
      <c r="CD63" s="637"/>
      <c r="CE63" s="637"/>
      <c r="CF63" s="637"/>
      <c r="CH63" s="638"/>
    </row>
    <row r="64" customFormat="false" ht="15.95" hidden="false" customHeight="true" outlineLevel="0" collapsed="false">
      <c r="BD64" s="623"/>
      <c r="BE64" s="623"/>
      <c r="BF64" s="643"/>
      <c r="BT64" s="526"/>
      <c r="BU64" s="526"/>
      <c r="BV64" s="526"/>
      <c r="BW64" s="526"/>
      <c r="BX64" s="526"/>
      <c r="BY64" s="526"/>
      <c r="BZ64" s="526"/>
      <c r="CA64" s="526"/>
      <c r="CB64" s="526"/>
      <c r="CC64" s="526"/>
      <c r="CD64" s="526"/>
      <c r="CE64" s="526"/>
      <c r="CF64" s="526"/>
      <c r="CG64" s="526"/>
      <c r="CH64" s="526"/>
      <c r="CI64" s="526"/>
      <c r="CJ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SUM(事業所個票10!BU51)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fZzrEwSr06UdjNPoNim18u6/0cyjtDLg+K4lBJhhjxBZ9YmhwIfJl9bvqPQ/sAo2so4YTuwpReArZnd5l0LPwQ==" saltValue="Yq+Is5YZ/hOUfJij5XF7Gg==" spinCount="100000" sheet="true" scenarios="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339">
      <formula>OR($AS$44="－",$AS$44="")</formula>
    </cfRule>
  </conditionalFormatting>
  <conditionalFormatting sqref="V21:AP22">
    <cfRule type="expression" priority="3" aboveAverage="0" equalAverage="0" bottom="0" percent="0" rank="0" text="" dxfId="340">
      <formula>$L$9="ベア加算"</formula>
    </cfRule>
  </conditionalFormatting>
  <conditionalFormatting sqref="B21:U22">
    <cfRule type="expression" priority="4" aboveAverage="0" equalAverage="0" bottom="0" percent="0" rank="0" text="" dxfId="341">
      <formula>$L$9="ベア加算"</formula>
    </cfRule>
  </conditionalFormatting>
  <conditionalFormatting sqref="B12:S12">
    <cfRule type="expression" priority="5" aboveAverage="0" equalAverage="0" bottom="0" percent="0" rank="0" text="" dxfId="342">
      <formula>OR($B$9="",$G$9="",$L$9="")</formula>
    </cfRule>
  </conditionalFormatting>
  <conditionalFormatting sqref="V10:AP12">
    <cfRule type="expression" priority="6" aboveAverage="0" equalAverage="0" bottom="0" percent="0" rank="0" text="" dxfId="343">
      <formula>$V$11=""</formula>
    </cfRule>
  </conditionalFormatting>
  <conditionalFormatting sqref="V13:AP16">
    <cfRule type="expression" priority="7" aboveAverage="0" equalAverage="0" bottom="0" percent="0" rank="0" text="" dxfId="344">
      <formula>$V$14=""</formula>
    </cfRule>
  </conditionalFormatting>
  <conditionalFormatting sqref="AS20:BH22">
    <cfRule type="expression" priority="8" aboveAverage="0" equalAverage="0" bottom="0" percent="0" rank="0" text="" dxfId="345">
      <formula>OR($AS$20="－",$AS$20="")</formula>
    </cfRule>
  </conditionalFormatting>
  <conditionalFormatting sqref="AT14:AZ16">
    <cfRule type="expression" priority="9" aboveAverage="0" equalAverage="0" bottom="0" percent="0" rank="0" text="" dxfId="346">
      <formula>$V$14=""</formula>
    </cfRule>
  </conditionalFormatting>
  <conditionalFormatting sqref="AT11:AZ12">
    <cfRule type="expression" priority="10" aboveAverage="0" equalAverage="0" bottom="0" percent="0" rank="0" text="" dxfId="347">
      <formula>$V$11=""</formula>
    </cfRule>
  </conditionalFormatting>
  <conditionalFormatting sqref="P5:R5">
    <cfRule type="expression" priority="11" aboveAverage="0" equalAverage="0" bottom="0" percent="0" rank="0" text="" dxfId="348">
      <formula>OR($Y$5="訪問型サービス（総合事業）",$Y$5="通所型サービス（総合事業）")</formula>
    </cfRule>
  </conditionalFormatting>
  <conditionalFormatting sqref="P15">
    <cfRule type="expression" priority="12" aboveAverage="0" equalAverage="0" bottom="0" percent="0" rank="0" text="" dxfId="349">
      <formula>OR($P$15&lt;1,$P$15&gt;12)</formula>
    </cfRule>
  </conditionalFormatting>
  <conditionalFormatting sqref="B8:S8 V7:Z16 AA8:AP9 AA11:AP12 AA14:AP16 V20:Z45 B10:S11 Q9:S9">
    <cfRule type="expression" priority="13" aboveAverage="0" equalAverage="0" bottom="0" percent="0" rank="0" text="" dxfId="350">
      <formula>$F$15&lt;&gt;4</formula>
    </cfRule>
  </conditionalFormatting>
  <conditionalFormatting sqref="AA21:AB45 AA48:AB50">
    <cfRule type="expression" priority="14" aboveAverage="0" equalAverage="0" bottom="0" percent="0" rank="0" text="" dxfId="351">
      <formula>AND($F$15&lt;&gt;4,$F$15&lt;&gt;5)</formula>
    </cfRule>
  </conditionalFormatting>
  <conditionalFormatting sqref="AC20:AH45">
    <cfRule type="expression" priority="15" aboveAverage="0" equalAverage="0" bottom="0" percent="0" rank="0" text="" dxfId="352">
      <formula>AND($F$15&lt;&gt;4,$F$15&lt;&gt;5)</formula>
    </cfRule>
  </conditionalFormatting>
  <conditionalFormatting sqref="V7:Z16 AA8:AP9 AA11:AP12 AA14:AP16 V20:Z45">
    <cfRule type="expression" priority="16" aboveAverage="0" equalAverage="0" bottom="0" percent="0" rank="0" text="" dxfId="353">
      <formula>$B$9="処遇加算なし"</formula>
    </cfRule>
  </conditionalFormatting>
  <conditionalFormatting sqref="Q9:S9">
    <cfRule type="expression" priority="17" aboveAverage="0" equalAverage="0" bottom="0" percent="0" rank="0" text="" dxfId="354">
      <formula>$B$9="処遇加算なし"</formula>
    </cfRule>
  </conditionalFormatting>
  <conditionalFormatting sqref="G10:S11">
    <cfRule type="expression" priority="18" aboveAverage="0" equalAverage="0" bottom="0" percent="0" rank="0" text="" dxfId="355">
      <formula>$B$9="処遇加算なし"</formula>
    </cfRule>
  </conditionalFormatting>
  <conditionalFormatting sqref="AD24:AH24">
    <cfRule type="expression" priority="19" aboveAverage="0" equalAverage="0" bottom="0" percent="0" rank="0" text="" dxfId="356">
      <formula>AND($F$15&lt;&gt;4,$F$15&lt;&gt;5)</formula>
    </cfRule>
  </conditionalFormatting>
  <conditionalFormatting sqref="AD28:AH28">
    <cfRule type="expression" priority="20" aboveAverage="0" equalAverage="0" bottom="0" percent="0" rank="0" text="" dxfId="357">
      <formula>AND($F$15&lt;&gt;4,$F$15&lt;&gt;5)</formula>
    </cfRule>
  </conditionalFormatting>
  <conditionalFormatting sqref="AD32:AH32">
    <cfRule type="expression" priority="21" aboveAverage="0" equalAverage="0" bottom="0" percent="0" rank="0" text="" dxfId="358">
      <formula>AND($F$15&lt;&gt;4,$F$15&lt;&gt;5)</formula>
    </cfRule>
  </conditionalFormatting>
  <conditionalFormatting sqref="AS24:BH26">
    <cfRule type="expression" priority="22" aboveAverage="0" equalAverage="0" bottom="0" percent="0" rank="0" text="" dxfId="359">
      <formula>OR($AS$24="－",$AS$24="")</formula>
    </cfRule>
  </conditionalFormatting>
  <conditionalFormatting sqref="AS28:BH30">
    <cfRule type="expression" priority="23" aboveAverage="0" equalAverage="0" bottom="0" percent="0" rank="0" text="" dxfId="360">
      <formula>OR($AS$28="－",$AS$28="")</formula>
    </cfRule>
  </conditionalFormatting>
  <conditionalFormatting sqref="AS32:BH34">
    <cfRule type="expression" priority="24" aboveAverage="0" equalAverage="0" bottom="0" percent="0" rank="0" text="" dxfId="361">
      <formula>OR($AS$32="－",$AS$32="")</formula>
    </cfRule>
  </conditionalFormatting>
  <conditionalFormatting sqref="AL41:AP41">
    <cfRule type="expression" priority="25" aboveAverage="0" equalAverage="0" bottom="0" percent="0" rank="0" text="" dxfId="362">
      <formula>$AP$62=2</formula>
    </cfRule>
  </conditionalFormatting>
  <conditionalFormatting sqref="AD41:AH41">
    <cfRule type="expression" priority="26" aboveAverage="0" equalAverage="0" bottom="0" percent="0" rank="0" text="" dxfId="363">
      <formula>$AH$62=2</formula>
    </cfRule>
  </conditionalFormatting>
  <conditionalFormatting sqref="AG37:AH37">
    <cfRule type="expression" priority="27" aboveAverage="0" equalAverage="0" bottom="0" percent="0" rank="0" text="" dxfId="36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36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366">
      <formula>$F$15&lt;&gt;4</formula>
    </cfRule>
  </conditionalFormatting>
  <conditionalFormatting sqref="G9:P9">
    <cfRule type="expression" priority="30" aboveAverage="0" equalAverage="0" bottom="0" percent="0" rank="0" text="" dxfId="367">
      <formula>$B$9="処遇加算なし"</formula>
    </cfRule>
  </conditionalFormatting>
  <conditionalFormatting sqref="AS36:BH38">
    <cfRule type="expression" priority="31" aboveAverage="0" equalAverage="0" bottom="0" percent="0" rank="0" text="" dxfId="368">
      <formula>OR($AS$36="－",$AS$36="")</formula>
    </cfRule>
  </conditionalFormatting>
  <conditionalFormatting sqref="AS40:BH42">
    <cfRule type="expression" priority="32" aboveAverage="0" equalAverage="0" bottom="0" percent="0" rank="0" text="" dxfId="369">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T39"/>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A1" activeCellId="0" sqref="A1"/>
    </sheetView>
  </sheetViews>
  <sheetFormatPr defaultColWidth="10.328125" defaultRowHeight="18.75" zeroHeight="false" outlineLevelRow="0" outlineLevelCol="0"/>
  <cols>
    <col collapsed="false" customWidth="true" hidden="false" outlineLevel="0" max="1" min="1" style="644" width="49.11"/>
    <col collapsed="false" customWidth="true" hidden="false" outlineLevel="0" max="28" min="2" style="644" width="7.75"/>
    <col collapsed="false" customWidth="true" hidden="false" outlineLevel="0" max="29" min="29" style="644" width="13.78"/>
    <col collapsed="false" customWidth="true" hidden="false" outlineLevel="0" max="30" min="30" style="644" width="9.19"/>
    <col collapsed="false" customWidth="true" hidden="false" outlineLevel="0" max="31" min="31" style="644" width="53.28"/>
    <col collapsed="false" customWidth="true" hidden="false" outlineLevel="0" max="32" min="32" style="644" width="30.87"/>
    <col collapsed="false" customWidth="true" hidden="false" outlineLevel="0" max="33" min="33" style="644" width="33.89"/>
    <col collapsed="false" customWidth="true" hidden="false" outlineLevel="0" max="34" min="34" style="644" width="58.16"/>
    <col collapsed="false" customWidth="true" hidden="false" outlineLevel="0" max="35" min="35" style="644" width="10.48"/>
    <col collapsed="false" customWidth="true" hidden="false" outlineLevel="0" max="36" min="36" style="644" width="44.09"/>
    <col collapsed="false" customWidth="true" hidden="false" outlineLevel="0" max="37" min="37" style="644" width="44.38"/>
    <col collapsed="false" customWidth="false" hidden="false" outlineLevel="0" max="38" min="38" style="644" width="10.34"/>
    <col collapsed="false" customWidth="true" hidden="false" outlineLevel="0" max="39" min="39" style="644" width="19.24"/>
    <col collapsed="false" customWidth="false" hidden="false" outlineLevel="0" max="44" min="40" style="644" width="10.34"/>
    <col collapsed="false" customWidth="true" hidden="false" outlineLevel="0" max="45" min="45" style="644" width="55.72"/>
    <col collapsed="false" customWidth="true" hidden="false" outlineLevel="0" max="46" min="46" style="644" width="119.91"/>
    <col collapsed="false" customWidth="false" hidden="false" outlineLevel="0" max="1024" min="47" style="644" width="10.34"/>
  </cols>
  <sheetData>
    <row r="1" customFormat="false" ht="19.5" hidden="false" customHeight="false" outlineLevel="0" collapsed="false">
      <c r="A1" s="645" t="s">
        <v>373</v>
      </c>
      <c r="B1" s="645"/>
      <c r="C1" s="645"/>
      <c r="D1" s="645"/>
      <c r="E1" s="645"/>
      <c r="AD1" s="646"/>
      <c r="AE1" s="645" t="s">
        <v>374</v>
      </c>
      <c r="AJ1" s="644" t="s">
        <v>375</v>
      </c>
      <c r="AM1" s="644" t="s">
        <v>376</v>
      </c>
      <c r="AO1" s="647" t="s">
        <v>377</v>
      </c>
      <c r="AQ1" s="645" t="s">
        <v>378</v>
      </c>
    </row>
    <row r="2" customFormat="false" ht="36.75" hidden="false" customHeight="true" outlineLevel="0" collapsed="false">
      <c r="A2" s="648" t="s">
        <v>379</v>
      </c>
      <c r="B2" s="649" t="s">
        <v>380</v>
      </c>
      <c r="C2" s="649"/>
      <c r="D2" s="649"/>
      <c r="E2" s="649"/>
      <c r="F2" s="650" t="s">
        <v>381</v>
      </c>
      <c r="G2" s="650"/>
      <c r="H2" s="650"/>
      <c r="I2" s="651" t="s">
        <v>382</v>
      </c>
      <c r="J2" s="651"/>
      <c r="K2" s="652" t="s">
        <v>383</v>
      </c>
      <c r="L2" s="652"/>
      <c r="M2" s="652"/>
      <c r="N2" s="652"/>
      <c r="O2" s="652"/>
      <c r="P2" s="652"/>
      <c r="Q2" s="652"/>
      <c r="R2" s="652"/>
      <c r="S2" s="652"/>
      <c r="T2" s="652"/>
      <c r="U2" s="652"/>
      <c r="V2" s="652"/>
      <c r="W2" s="652"/>
      <c r="X2" s="652"/>
      <c r="Y2" s="652"/>
      <c r="Z2" s="652"/>
      <c r="AA2" s="652"/>
      <c r="AB2" s="652"/>
      <c r="AC2" s="651" t="s">
        <v>384</v>
      </c>
      <c r="AD2" s="646"/>
      <c r="AE2" s="648" t="s">
        <v>379</v>
      </c>
      <c r="AF2" s="653" t="s">
        <v>385</v>
      </c>
      <c r="AG2" s="653"/>
      <c r="AH2" s="653"/>
      <c r="AJ2" s="654" t="s">
        <v>386</v>
      </c>
      <c r="AK2" s="655" t="s">
        <v>386</v>
      </c>
      <c r="AM2" s="656" t="s">
        <v>108</v>
      </c>
      <c r="AO2" s="656" t="s">
        <v>387</v>
      </c>
      <c r="AQ2" s="657" t="s">
        <v>388</v>
      </c>
      <c r="AS2" s="658" t="s">
        <v>379</v>
      </c>
      <c r="AT2" s="659" t="s">
        <v>389</v>
      </c>
    </row>
    <row r="3" customFormat="false" ht="51.75" hidden="false" customHeight="true" outlineLevel="0" collapsed="false">
      <c r="A3" s="648"/>
      <c r="B3" s="660" t="s">
        <v>390</v>
      </c>
      <c r="C3" s="660"/>
      <c r="D3" s="660"/>
      <c r="E3" s="660"/>
      <c r="F3" s="660" t="s">
        <v>391</v>
      </c>
      <c r="G3" s="660"/>
      <c r="H3" s="660"/>
      <c r="I3" s="651"/>
      <c r="J3" s="651"/>
      <c r="K3" s="661" t="s">
        <v>392</v>
      </c>
      <c r="L3" s="661"/>
      <c r="M3" s="661"/>
      <c r="N3" s="661"/>
      <c r="O3" s="661"/>
      <c r="P3" s="661"/>
      <c r="Q3" s="661"/>
      <c r="R3" s="661"/>
      <c r="S3" s="661"/>
      <c r="T3" s="661"/>
      <c r="U3" s="661"/>
      <c r="V3" s="661"/>
      <c r="W3" s="661"/>
      <c r="X3" s="661"/>
      <c r="Y3" s="661"/>
      <c r="Z3" s="661"/>
      <c r="AA3" s="661"/>
      <c r="AB3" s="661"/>
      <c r="AC3" s="651"/>
      <c r="AD3" s="646"/>
      <c r="AE3" s="648"/>
      <c r="AF3" s="648"/>
      <c r="AG3" s="653"/>
      <c r="AH3" s="653"/>
      <c r="AJ3" s="662" t="s">
        <v>393</v>
      </c>
      <c r="AK3" s="663" t="s">
        <v>393</v>
      </c>
      <c r="AM3" s="664"/>
      <c r="AO3" s="664"/>
      <c r="AQ3" s="665" t="s">
        <v>394</v>
      </c>
      <c r="AS3" s="658"/>
      <c r="AT3" s="659"/>
    </row>
    <row r="4" customFormat="false" ht="41.25" hidden="false" customHeight="true" outlineLevel="0" collapsed="false">
      <c r="A4" s="648"/>
      <c r="B4" s="666" t="s">
        <v>311</v>
      </c>
      <c r="C4" s="667" t="s">
        <v>395</v>
      </c>
      <c r="D4" s="667" t="s">
        <v>396</v>
      </c>
      <c r="E4" s="668" t="s">
        <v>397</v>
      </c>
      <c r="F4" s="666" t="s">
        <v>398</v>
      </c>
      <c r="G4" s="669" t="s">
        <v>399</v>
      </c>
      <c r="H4" s="670" t="s">
        <v>400</v>
      </c>
      <c r="I4" s="671" t="s">
        <v>293</v>
      </c>
      <c r="J4" s="670" t="s">
        <v>401</v>
      </c>
      <c r="K4" s="672" t="s">
        <v>388</v>
      </c>
      <c r="L4" s="673" t="s">
        <v>394</v>
      </c>
      <c r="M4" s="673" t="s">
        <v>402</v>
      </c>
      <c r="N4" s="673" t="s">
        <v>403</v>
      </c>
      <c r="O4" s="673" t="s">
        <v>404</v>
      </c>
      <c r="P4" s="673" t="s">
        <v>405</v>
      </c>
      <c r="Q4" s="673" t="s">
        <v>406</v>
      </c>
      <c r="R4" s="673" t="s">
        <v>407</v>
      </c>
      <c r="S4" s="673" t="s">
        <v>408</v>
      </c>
      <c r="T4" s="673" t="s">
        <v>409</v>
      </c>
      <c r="U4" s="673" t="s">
        <v>410</v>
      </c>
      <c r="V4" s="673" t="s">
        <v>411</v>
      </c>
      <c r="W4" s="673" t="s">
        <v>412</v>
      </c>
      <c r="X4" s="673" t="s">
        <v>413</v>
      </c>
      <c r="Y4" s="673" t="s">
        <v>414</v>
      </c>
      <c r="Z4" s="673" t="s">
        <v>415</v>
      </c>
      <c r="AA4" s="673" t="s">
        <v>416</v>
      </c>
      <c r="AB4" s="674" t="s">
        <v>417</v>
      </c>
      <c r="AC4" s="651"/>
      <c r="AD4" s="646"/>
      <c r="AE4" s="648"/>
      <c r="AF4" s="653"/>
      <c r="AG4" s="653"/>
      <c r="AH4" s="653"/>
      <c r="AJ4" s="662" t="s">
        <v>418</v>
      </c>
      <c r="AK4" s="663" t="s">
        <v>418</v>
      </c>
      <c r="AQ4" s="665" t="s">
        <v>402</v>
      </c>
      <c r="AS4" s="658"/>
      <c r="AT4" s="659"/>
    </row>
    <row r="5" customFormat="false" ht="18.75" hidden="false" customHeight="false" outlineLevel="0" collapsed="false">
      <c r="A5" s="675" t="s">
        <v>386</v>
      </c>
      <c r="B5" s="676" t="n">
        <v>0.137</v>
      </c>
      <c r="C5" s="677" t="n">
        <v>0.1</v>
      </c>
      <c r="D5" s="678" t="n">
        <v>0.055</v>
      </c>
      <c r="E5" s="679" t="n">
        <v>0</v>
      </c>
      <c r="F5" s="676" t="n">
        <v>0.063</v>
      </c>
      <c r="G5" s="680" t="n">
        <v>0.042</v>
      </c>
      <c r="H5" s="679" t="n">
        <v>0</v>
      </c>
      <c r="I5" s="681" t="n">
        <v>0.024</v>
      </c>
      <c r="J5" s="679" t="n">
        <v>0</v>
      </c>
      <c r="K5" s="682" t="n">
        <v>0.245</v>
      </c>
      <c r="L5" s="683" t="n">
        <v>0.224</v>
      </c>
      <c r="M5" s="683" t="n">
        <v>0.182</v>
      </c>
      <c r="N5" s="683" t="n">
        <v>0.145</v>
      </c>
      <c r="O5" s="683" t="n">
        <v>0.221</v>
      </c>
      <c r="P5" s="683" t="n">
        <v>0.208</v>
      </c>
      <c r="Q5" s="683" t="n">
        <v>0.2</v>
      </c>
      <c r="R5" s="683" t="n">
        <v>0.187</v>
      </c>
      <c r="S5" s="683" t="n">
        <v>0.184</v>
      </c>
      <c r="T5" s="683" t="n">
        <v>0.163</v>
      </c>
      <c r="U5" s="683" t="n">
        <v>0.163</v>
      </c>
      <c r="V5" s="683" t="n">
        <v>0.158</v>
      </c>
      <c r="W5" s="683" t="n">
        <v>0.142</v>
      </c>
      <c r="X5" s="683" t="n">
        <v>0.139</v>
      </c>
      <c r="Y5" s="683" t="n">
        <v>0.121</v>
      </c>
      <c r="Z5" s="683" t="n">
        <v>0.118</v>
      </c>
      <c r="AA5" s="683" t="n">
        <v>0.1</v>
      </c>
      <c r="AB5" s="684" t="n">
        <v>0.076</v>
      </c>
      <c r="AC5" s="684" t="n">
        <v>0.021</v>
      </c>
      <c r="AD5" s="646"/>
      <c r="AE5" s="675" t="s">
        <v>386</v>
      </c>
      <c r="AF5" s="685" t="s">
        <v>419</v>
      </c>
      <c r="AG5" s="686" t="s">
        <v>365</v>
      </c>
      <c r="AH5" s="687"/>
      <c r="AJ5" s="662" t="s">
        <v>420</v>
      </c>
      <c r="AK5" s="663" t="s">
        <v>421</v>
      </c>
      <c r="AM5" s="656" t="s">
        <v>108</v>
      </c>
      <c r="AQ5" s="665" t="s">
        <v>403</v>
      </c>
      <c r="AS5" s="688" t="s">
        <v>386</v>
      </c>
      <c r="AT5" s="689" t="s">
        <v>422</v>
      </c>
    </row>
    <row r="6" customFormat="false" ht="19.5" hidden="false" customHeight="false" outlineLevel="0" collapsed="false">
      <c r="A6" s="662" t="s">
        <v>393</v>
      </c>
      <c r="B6" s="690" t="n">
        <v>0.137</v>
      </c>
      <c r="C6" s="691" t="n">
        <v>0.1</v>
      </c>
      <c r="D6" s="692" t="n">
        <v>0.055</v>
      </c>
      <c r="E6" s="693" t="n">
        <v>0</v>
      </c>
      <c r="F6" s="690" t="n">
        <v>0.063</v>
      </c>
      <c r="G6" s="694" t="n">
        <v>0.042</v>
      </c>
      <c r="H6" s="693" t="n">
        <v>0</v>
      </c>
      <c r="I6" s="695" t="n">
        <v>0.024</v>
      </c>
      <c r="J6" s="679" t="n">
        <v>0</v>
      </c>
      <c r="K6" s="696" t="n">
        <v>0.245</v>
      </c>
      <c r="L6" s="697" t="n">
        <v>0.224</v>
      </c>
      <c r="M6" s="697" t="n">
        <v>0.182</v>
      </c>
      <c r="N6" s="697" t="n">
        <v>0.145</v>
      </c>
      <c r="O6" s="697" t="n">
        <v>0.221</v>
      </c>
      <c r="P6" s="697" t="n">
        <v>0.208</v>
      </c>
      <c r="Q6" s="697" t="n">
        <v>0.2</v>
      </c>
      <c r="R6" s="697" t="n">
        <v>0.187</v>
      </c>
      <c r="S6" s="697" t="n">
        <v>0.184</v>
      </c>
      <c r="T6" s="697" t="n">
        <v>0.163</v>
      </c>
      <c r="U6" s="697" t="n">
        <v>0.163</v>
      </c>
      <c r="V6" s="697" t="n">
        <v>0.158</v>
      </c>
      <c r="W6" s="697" t="n">
        <v>0.142</v>
      </c>
      <c r="X6" s="697" t="n">
        <v>0.139</v>
      </c>
      <c r="Y6" s="697" t="n">
        <v>0.121</v>
      </c>
      <c r="Z6" s="697" t="n">
        <v>0.118</v>
      </c>
      <c r="AA6" s="697" t="n">
        <v>0.1</v>
      </c>
      <c r="AB6" s="698" t="n">
        <v>0.076</v>
      </c>
      <c r="AC6" s="698" t="n">
        <v>0.021</v>
      </c>
      <c r="AD6" s="646"/>
      <c r="AE6" s="662" t="s">
        <v>393</v>
      </c>
      <c r="AF6" s="699" t="s">
        <v>423</v>
      </c>
      <c r="AG6" s="700" t="s">
        <v>424</v>
      </c>
      <c r="AH6" s="701"/>
      <c r="AJ6" s="662" t="s">
        <v>425</v>
      </c>
      <c r="AK6" s="663" t="s">
        <v>425</v>
      </c>
      <c r="AM6" s="702" t="s">
        <v>426</v>
      </c>
      <c r="AQ6" s="703"/>
      <c r="AS6" s="704" t="s">
        <v>393</v>
      </c>
      <c r="AT6" s="705" t="s">
        <v>427</v>
      </c>
    </row>
    <row r="7" customFormat="false" ht="19.5" hidden="false" customHeight="false" outlineLevel="0" collapsed="false">
      <c r="A7" s="662" t="s">
        <v>418</v>
      </c>
      <c r="B7" s="699" t="n">
        <v>0.137</v>
      </c>
      <c r="C7" s="700" t="n">
        <v>0.1</v>
      </c>
      <c r="D7" s="692" t="n">
        <v>0.055</v>
      </c>
      <c r="E7" s="693" t="n">
        <v>0</v>
      </c>
      <c r="F7" s="699" t="n">
        <v>0.063</v>
      </c>
      <c r="G7" s="694" t="n">
        <v>0.042</v>
      </c>
      <c r="H7" s="693" t="n">
        <v>0</v>
      </c>
      <c r="I7" s="695" t="n">
        <v>0.024</v>
      </c>
      <c r="J7" s="679" t="n">
        <v>0</v>
      </c>
      <c r="K7" s="696" t="n">
        <v>0.245</v>
      </c>
      <c r="L7" s="697" t="n">
        <v>0.224</v>
      </c>
      <c r="M7" s="697" t="n">
        <v>0.182</v>
      </c>
      <c r="N7" s="697" t="n">
        <v>0.145</v>
      </c>
      <c r="O7" s="697" t="n">
        <v>0.221</v>
      </c>
      <c r="P7" s="697" t="n">
        <v>0.208</v>
      </c>
      <c r="Q7" s="697" t="n">
        <v>0.2</v>
      </c>
      <c r="R7" s="697" t="n">
        <v>0.187</v>
      </c>
      <c r="S7" s="697" t="n">
        <v>0.184</v>
      </c>
      <c r="T7" s="697" t="n">
        <v>0.163</v>
      </c>
      <c r="U7" s="697" t="n">
        <v>0.163</v>
      </c>
      <c r="V7" s="697" t="n">
        <v>0.158</v>
      </c>
      <c r="W7" s="697" t="n">
        <v>0.142</v>
      </c>
      <c r="X7" s="697" t="n">
        <v>0.139</v>
      </c>
      <c r="Y7" s="697" t="n">
        <v>0.121</v>
      </c>
      <c r="Z7" s="697" t="n">
        <v>0.118</v>
      </c>
      <c r="AA7" s="697" t="n">
        <v>0.1</v>
      </c>
      <c r="AB7" s="698" t="n">
        <v>0.076</v>
      </c>
      <c r="AC7" s="698" t="n">
        <v>0.021</v>
      </c>
      <c r="AD7" s="646"/>
      <c r="AE7" s="662" t="s">
        <v>418</v>
      </c>
      <c r="AF7" s="699" t="s">
        <v>423</v>
      </c>
      <c r="AG7" s="700" t="s">
        <v>424</v>
      </c>
      <c r="AH7" s="701"/>
      <c r="AJ7" s="662" t="s">
        <v>428</v>
      </c>
      <c r="AK7" s="663" t="s">
        <v>428</v>
      </c>
      <c r="AM7" s="664"/>
      <c r="AS7" s="704" t="s">
        <v>418</v>
      </c>
      <c r="AT7" s="705" t="s">
        <v>427</v>
      </c>
    </row>
    <row r="8" customFormat="false" ht="18.75" hidden="false" customHeight="false" outlineLevel="0" collapsed="false">
      <c r="A8" s="662" t="s">
        <v>420</v>
      </c>
      <c r="B8" s="699" t="n">
        <v>0.058</v>
      </c>
      <c r="C8" s="700" t="n">
        <v>0.042</v>
      </c>
      <c r="D8" s="692" t="n">
        <v>0.023</v>
      </c>
      <c r="E8" s="693" t="n">
        <v>0</v>
      </c>
      <c r="F8" s="699" t="n">
        <v>0.021</v>
      </c>
      <c r="G8" s="694" t="n">
        <v>0.015</v>
      </c>
      <c r="H8" s="693" t="n">
        <v>0</v>
      </c>
      <c r="I8" s="695" t="n">
        <v>0.011</v>
      </c>
      <c r="J8" s="679" t="n">
        <v>0</v>
      </c>
      <c r="K8" s="696" t="n">
        <v>0.1</v>
      </c>
      <c r="L8" s="697" t="n">
        <v>0.094</v>
      </c>
      <c r="M8" s="697" t="n">
        <v>0.079</v>
      </c>
      <c r="N8" s="697" t="n">
        <v>0.063</v>
      </c>
      <c r="O8" s="697" t="n">
        <v>0.089</v>
      </c>
      <c r="P8" s="697" t="n">
        <v>0.084</v>
      </c>
      <c r="Q8" s="697" t="n">
        <v>0.083</v>
      </c>
      <c r="R8" s="697" t="n">
        <v>0.078</v>
      </c>
      <c r="S8" s="697" t="n">
        <v>0.073</v>
      </c>
      <c r="T8" s="697" t="n">
        <v>0.067</v>
      </c>
      <c r="U8" s="697" t="n">
        <v>0.065</v>
      </c>
      <c r="V8" s="697" t="n">
        <v>0.068</v>
      </c>
      <c r="W8" s="697" t="n">
        <v>0.059</v>
      </c>
      <c r="X8" s="697" t="n">
        <v>0.054</v>
      </c>
      <c r="Y8" s="697" t="n">
        <v>0.052</v>
      </c>
      <c r="Z8" s="697" t="n">
        <v>0.048</v>
      </c>
      <c r="AA8" s="697" t="n">
        <v>0.044</v>
      </c>
      <c r="AB8" s="698" t="n">
        <v>0.033</v>
      </c>
      <c r="AC8" s="698" t="n">
        <v>0.01</v>
      </c>
      <c r="AD8" s="646"/>
      <c r="AE8" s="662" t="s">
        <v>420</v>
      </c>
      <c r="AF8" s="699" t="s">
        <v>423</v>
      </c>
      <c r="AG8" s="700" t="s">
        <v>424</v>
      </c>
      <c r="AH8" s="701"/>
      <c r="AJ8" s="662" t="s">
        <v>429</v>
      </c>
      <c r="AK8" s="663" t="s">
        <v>430</v>
      </c>
      <c r="AS8" s="704" t="s">
        <v>420</v>
      </c>
      <c r="AT8" s="705" t="s">
        <v>427</v>
      </c>
    </row>
    <row r="9" customFormat="false" ht="18.75" hidden="false" customHeight="false" outlineLevel="0" collapsed="false">
      <c r="A9" s="662" t="s">
        <v>425</v>
      </c>
      <c r="B9" s="699" t="n">
        <v>0.059</v>
      </c>
      <c r="C9" s="700" t="n">
        <v>0.043</v>
      </c>
      <c r="D9" s="692" t="n">
        <v>0.023</v>
      </c>
      <c r="E9" s="693" t="n">
        <v>0</v>
      </c>
      <c r="F9" s="699" t="n">
        <v>0.012</v>
      </c>
      <c r="G9" s="694" t="n">
        <v>0.01</v>
      </c>
      <c r="H9" s="693" t="n">
        <v>0</v>
      </c>
      <c r="I9" s="695" t="n">
        <v>0.011</v>
      </c>
      <c r="J9" s="679" t="n">
        <v>0</v>
      </c>
      <c r="K9" s="696" t="n">
        <v>0.092</v>
      </c>
      <c r="L9" s="697" t="n">
        <v>0.09</v>
      </c>
      <c r="M9" s="697" t="n">
        <v>0.08</v>
      </c>
      <c r="N9" s="697" t="n">
        <v>0.064</v>
      </c>
      <c r="O9" s="697" t="n">
        <v>0.081</v>
      </c>
      <c r="P9" s="697" t="n">
        <v>0.076</v>
      </c>
      <c r="Q9" s="697" t="n">
        <v>0.079</v>
      </c>
      <c r="R9" s="697" t="n">
        <v>0.074</v>
      </c>
      <c r="S9" s="697" t="n">
        <v>0.065</v>
      </c>
      <c r="T9" s="697" t="n">
        <v>0.063</v>
      </c>
      <c r="U9" s="697" t="n">
        <v>0.056</v>
      </c>
      <c r="V9" s="697" t="n">
        <v>0.069</v>
      </c>
      <c r="W9" s="697" t="n">
        <v>0.054</v>
      </c>
      <c r="X9" s="697" t="n">
        <v>0.045</v>
      </c>
      <c r="Y9" s="697" t="n">
        <v>0.053</v>
      </c>
      <c r="Z9" s="697" t="n">
        <v>0.043</v>
      </c>
      <c r="AA9" s="697" t="n">
        <v>0.044</v>
      </c>
      <c r="AB9" s="698" t="n">
        <v>0.033</v>
      </c>
      <c r="AC9" s="698" t="n">
        <v>0.01</v>
      </c>
      <c r="AD9" s="646"/>
      <c r="AE9" s="662" t="s">
        <v>425</v>
      </c>
      <c r="AF9" s="699" t="s">
        <v>423</v>
      </c>
      <c r="AG9" s="700" t="s">
        <v>424</v>
      </c>
      <c r="AH9" s="701"/>
      <c r="AJ9" s="662" t="s">
        <v>431</v>
      </c>
      <c r="AK9" s="663" t="s">
        <v>432</v>
      </c>
      <c r="AS9" s="704" t="s">
        <v>425</v>
      </c>
      <c r="AT9" s="705" t="s">
        <v>427</v>
      </c>
    </row>
    <row r="10" customFormat="false" ht="18.75" hidden="false" customHeight="false" outlineLevel="0" collapsed="false">
      <c r="A10" s="662" t="s">
        <v>428</v>
      </c>
      <c r="B10" s="699" t="n">
        <v>0.059</v>
      </c>
      <c r="C10" s="700" t="n">
        <v>0.043</v>
      </c>
      <c r="D10" s="692" t="n">
        <v>0.023</v>
      </c>
      <c r="E10" s="693" t="n">
        <v>0</v>
      </c>
      <c r="F10" s="699" t="n">
        <v>0.012</v>
      </c>
      <c r="G10" s="694" t="n">
        <v>0.01</v>
      </c>
      <c r="H10" s="693" t="n">
        <v>0</v>
      </c>
      <c r="I10" s="695" t="n">
        <v>0.011</v>
      </c>
      <c r="J10" s="679" t="n">
        <v>0</v>
      </c>
      <c r="K10" s="696" t="n">
        <v>0.092</v>
      </c>
      <c r="L10" s="697" t="n">
        <v>0.09</v>
      </c>
      <c r="M10" s="697" t="n">
        <v>0.08</v>
      </c>
      <c r="N10" s="697" t="n">
        <v>0.064</v>
      </c>
      <c r="O10" s="697" t="n">
        <v>0.081</v>
      </c>
      <c r="P10" s="697" t="n">
        <v>0.076</v>
      </c>
      <c r="Q10" s="697" t="n">
        <v>0.079</v>
      </c>
      <c r="R10" s="697" t="n">
        <v>0.074</v>
      </c>
      <c r="S10" s="697" t="n">
        <v>0.065</v>
      </c>
      <c r="T10" s="697" t="n">
        <v>0.063</v>
      </c>
      <c r="U10" s="697" t="n">
        <v>0.056</v>
      </c>
      <c r="V10" s="697" t="n">
        <v>0.069</v>
      </c>
      <c r="W10" s="697" t="n">
        <v>0.054</v>
      </c>
      <c r="X10" s="697" t="n">
        <v>0.045</v>
      </c>
      <c r="Y10" s="697" t="n">
        <v>0.053</v>
      </c>
      <c r="Z10" s="697" t="n">
        <v>0.043</v>
      </c>
      <c r="AA10" s="697" t="n">
        <v>0.044</v>
      </c>
      <c r="AB10" s="698" t="n">
        <v>0.033</v>
      </c>
      <c r="AC10" s="698" t="n">
        <v>0.01</v>
      </c>
      <c r="AD10" s="646"/>
      <c r="AE10" s="662" t="s">
        <v>428</v>
      </c>
      <c r="AF10" s="699" t="s">
        <v>423</v>
      </c>
      <c r="AG10" s="700" t="s">
        <v>424</v>
      </c>
      <c r="AH10" s="706" t="s">
        <v>433</v>
      </c>
      <c r="AJ10" s="662" t="s">
        <v>434</v>
      </c>
      <c r="AK10" s="663" t="s">
        <v>434</v>
      </c>
      <c r="AS10" s="704" t="s">
        <v>428</v>
      </c>
      <c r="AT10" s="705" t="s">
        <v>435</v>
      </c>
    </row>
    <row r="11" customFormat="false" ht="18.75" hidden="false" customHeight="false" outlineLevel="0" collapsed="false">
      <c r="A11" s="662" t="s">
        <v>429</v>
      </c>
      <c r="B11" s="699" t="n">
        <v>0.047</v>
      </c>
      <c r="C11" s="700" t="n">
        <v>0.034</v>
      </c>
      <c r="D11" s="692" t="n">
        <v>0.019</v>
      </c>
      <c r="E11" s="706" t="n">
        <v>0</v>
      </c>
      <c r="F11" s="699" t="n">
        <v>0.02</v>
      </c>
      <c r="G11" s="694" t="n">
        <v>0.017</v>
      </c>
      <c r="H11" s="706" t="n">
        <v>0</v>
      </c>
      <c r="I11" s="695" t="n">
        <v>0.01</v>
      </c>
      <c r="J11" s="679" t="n">
        <v>0</v>
      </c>
      <c r="K11" s="696" t="n">
        <v>0.086</v>
      </c>
      <c r="L11" s="697" t="n">
        <v>0.083</v>
      </c>
      <c r="M11" s="697" t="n">
        <v>0.066</v>
      </c>
      <c r="N11" s="697" t="n">
        <v>0.053</v>
      </c>
      <c r="O11" s="697" t="n">
        <v>0.076</v>
      </c>
      <c r="P11" s="697" t="n">
        <v>0.073</v>
      </c>
      <c r="Q11" s="697" t="n">
        <v>0.073</v>
      </c>
      <c r="R11" s="697" t="n">
        <v>0.07</v>
      </c>
      <c r="S11" s="697" t="n">
        <v>0.063</v>
      </c>
      <c r="T11" s="697" t="n">
        <v>0.06</v>
      </c>
      <c r="U11" s="697" t="n">
        <v>0.058</v>
      </c>
      <c r="V11" s="697" t="n">
        <v>0.056</v>
      </c>
      <c r="W11" s="697" t="n">
        <v>0.055</v>
      </c>
      <c r="X11" s="697" t="n">
        <v>0.048</v>
      </c>
      <c r="Y11" s="697" t="n">
        <v>0.043</v>
      </c>
      <c r="Z11" s="697" t="n">
        <v>0.045</v>
      </c>
      <c r="AA11" s="697" t="n">
        <v>0.038</v>
      </c>
      <c r="AB11" s="698" t="n">
        <v>0.028</v>
      </c>
      <c r="AC11" s="698" t="n">
        <v>0.009</v>
      </c>
      <c r="AD11" s="646"/>
      <c r="AE11" s="662" t="s">
        <v>429</v>
      </c>
      <c r="AF11" s="699" t="s">
        <v>423</v>
      </c>
      <c r="AG11" s="700" t="s">
        <v>424</v>
      </c>
      <c r="AH11" s="701"/>
      <c r="AJ11" s="662" t="s">
        <v>436</v>
      </c>
      <c r="AK11" s="663" t="s">
        <v>437</v>
      </c>
      <c r="AS11" s="704" t="s">
        <v>429</v>
      </c>
      <c r="AT11" s="705" t="s">
        <v>427</v>
      </c>
    </row>
    <row r="12" customFormat="false" ht="18.75" hidden="false" customHeight="false" outlineLevel="0" collapsed="false">
      <c r="A12" s="662" t="s">
        <v>431</v>
      </c>
      <c r="B12" s="699" t="n">
        <v>0.082</v>
      </c>
      <c r="C12" s="700" t="n">
        <v>0.06</v>
      </c>
      <c r="D12" s="692" t="n">
        <v>0.033</v>
      </c>
      <c r="E12" s="706" t="n">
        <v>0</v>
      </c>
      <c r="F12" s="699" t="n">
        <v>0.018</v>
      </c>
      <c r="G12" s="694" t="n">
        <v>0.012</v>
      </c>
      <c r="H12" s="706" t="n">
        <v>0</v>
      </c>
      <c r="I12" s="695" t="n">
        <v>0.015</v>
      </c>
      <c r="J12" s="679" t="n">
        <v>0</v>
      </c>
      <c r="K12" s="696" t="n">
        <v>0.128</v>
      </c>
      <c r="L12" s="697" t="n">
        <v>0.122</v>
      </c>
      <c r="M12" s="697" t="n">
        <v>0.11</v>
      </c>
      <c r="N12" s="697" t="n">
        <v>0.088</v>
      </c>
      <c r="O12" s="697" t="n">
        <v>0.113</v>
      </c>
      <c r="P12" s="697" t="n">
        <v>0.106</v>
      </c>
      <c r="Q12" s="697" t="n">
        <v>0.107</v>
      </c>
      <c r="R12" s="697" t="n">
        <v>0.1</v>
      </c>
      <c r="S12" s="697" t="n">
        <v>0.091</v>
      </c>
      <c r="T12" s="697" t="n">
        <v>0.085</v>
      </c>
      <c r="U12" s="697" t="n">
        <v>0.079</v>
      </c>
      <c r="V12" s="697" t="n">
        <v>0.095</v>
      </c>
      <c r="W12" s="697" t="n">
        <v>0.073</v>
      </c>
      <c r="X12" s="697" t="n">
        <v>0.064</v>
      </c>
      <c r="Y12" s="697" t="n">
        <v>0.073</v>
      </c>
      <c r="Z12" s="697" t="n">
        <v>0.058</v>
      </c>
      <c r="AA12" s="697" t="n">
        <v>0.061</v>
      </c>
      <c r="AB12" s="698" t="n">
        <v>0.046</v>
      </c>
      <c r="AC12" s="698" t="n">
        <v>0.013</v>
      </c>
      <c r="AD12" s="646"/>
      <c r="AE12" s="662" t="s">
        <v>431</v>
      </c>
      <c r="AF12" s="699" t="s">
        <v>423</v>
      </c>
      <c r="AG12" s="700" t="s">
        <v>424</v>
      </c>
      <c r="AH12" s="706" t="s">
        <v>438</v>
      </c>
      <c r="AJ12" s="662" t="s">
        <v>439</v>
      </c>
      <c r="AK12" s="663" t="s">
        <v>440</v>
      </c>
      <c r="AS12" s="704" t="s">
        <v>431</v>
      </c>
      <c r="AT12" s="705" t="s">
        <v>441</v>
      </c>
    </row>
    <row r="13" customFormat="false" ht="18.75" hidden="false" customHeight="false" outlineLevel="0" collapsed="false">
      <c r="A13" s="662" t="s">
        <v>434</v>
      </c>
      <c r="B13" s="699" t="n">
        <v>0.082</v>
      </c>
      <c r="C13" s="700" t="n">
        <v>0.06</v>
      </c>
      <c r="D13" s="692" t="n">
        <v>0.033</v>
      </c>
      <c r="E13" s="706" t="n">
        <v>0</v>
      </c>
      <c r="F13" s="699" t="n">
        <v>0.018</v>
      </c>
      <c r="G13" s="694" t="n">
        <v>0.012</v>
      </c>
      <c r="H13" s="706" t="n">
        <v>0</v>
      </c>
      <c r="I13" s="695" t="n">
        <v>0.015</v>
      </c>
      <c r="J13" s="679" t="n">
        <v>0</v>
      </c>
      <c r="K13" s="696" t="n">
        <v>0.128</v>
      </c>
      <c r="L13" s="697" t="n">
        <v>0.122</v>
      </c>
      <c r="M13" s="697" t="n">
        <v>0.11</v>
      </c>
      <c r="N13" s="697" t="n">
        <v>0.088</v>
      </c>
      <c r="O13" s="697" t="n">
        <v>0.113</v>
      </c>
      <c r="P13" s="697" t="n">
        <v>0.106</v>
      </c>
      <c r="Q13" s="697" t="n">
        <v>0.107</v>
      </c>
      <c r="R13" s="697" t="n">
        <v>0.1</v>
      </c>
      <c r="S13" s="697" t="n">
        <v>0.091</v>
      </c>
      <c r="T13" s="697" t="n">
        <v>0.085</v>
      </c>
      <c r="U13" s="697" t="n">
        <v>0.079</v>
      </c>
      <c r="V13" s="697" t="n">
        <v>0.095</v>
      </c>
      <c r="W13" s="697" t="n">
        <v>0.073</v>
      </c>
      <c r="X13" s="697" t="n">
        <v>0.064</v>
      </c>
      <c r="Y13" s="697" t="n">
        <v>0.073</v>
      </c>
      <c r="Z13" s="697" t="n">
        <v>0.058</v>
      </c>
      <c r="AA13" s="697" t="n">
        <v>0.061</v>
      </c>
      <c r="AB13" s="698" t="n">
        <v>0.046</v>
      </c>
      <c r="AC13" s="698" t="n">
        <v>0.013</v>
      </c>
      <c r="AD13" s="646"/>
      <c r="AE13" s="662" t="s">
        <v>434</v>
      </c>
      <c r="AF13" s="699" t="s">
        <v>423</v>
      </c>
      <c r="AG13" s="700" t="s">
        <v>424</v>
      </c>
      <c r="AH13" s="706" t="s">
        <v>438</v>
      </c>
      <c r="AJ13" s="662" t="s">
        <v>442</v>
      </c>
      <c r="AK13" s="663" t="s">
        <v>442</v>
      </c>
      <c r="AS13" s="704" t="s">
        <v>434</v>
      </c>
      <c r="AT13" s="705" t="s">
        <v>441</v>
      </c>
    </row>
    <row r="14" customFormat="false" ht="18.75" hidden="false" customHeight="false" outlineLevel="0" collapsed="false">
      <c r="A14" s="662" t="s">
        <v>436</v>
      </c>
      <c r="B14" s="699" t="n">
        <v>0.104</v>
      </c>
      <c r="C14" s="700" t="n">
        <v>0.076</v>
      </c>
      <c r="D14" s="692" t="n">
        <v>0.042</v>
      </c>
      <c r="E14" s="706" t="n">
        <v>0</v>
      </c>
      <c r="F14" s="699" t="n">
        <v>0.031</v>
      </c>
      <c r="G14" s="694" t="n">
        <v>0.024</v>
      </c>
      <c r="H14" s="706" t="n">
        <v>0</v>
      </c>
      <c r="I14" s="695" t="n">
        <v>0.023</v>
      </c>
      <c r="J14" s="679" t="n">
        <v>0</v>
      </c>
      <c r="K14" s="696" t="n">
        <v>0.181</v>
      </c>
      <c r="L14" s="697" t="n">
        <v>0.174</v>
      </c>
      <c r="M14" s="697" t="n">
        <v>0.15</v>
      </c>
      <c r="N14" s="697" t="n">
        <v>0.122</v>
      </c>
      <c r="O14" s="697" t="n">
        <v>0.158</v>
      </c>
      <c r="P14" s="697" t="n">
        <v>0.153</v>
      </c>
      <c r="Q14" s="697" t="n">
        <v>0.151</v>
      </c>
      <c r="R14" s="697" t="n">
        <v>0.146</v>
      </c>
      <c r="S14" s="697" t="n">
        <v>0.13</v>
      </c>
      <c r="T14" s="697" t="n">
        <v>0.123</v>
      </c>
      <c r="U14" s="697" t="n">
        <v>0.119</v>
      </c>
      <c r="V14" s="697" t="n">
        <v>0.127</v>
      </c>
      <c r="W14" s="697" t="n">
        <v>0.112</v>
      </c>
      <c r="X14" s="697" t="n">
        <v>0.096</v>
      </c>
      <c r="Y14" s="697" t="n">
        <v>0.099</v>
      </c>
      <c r="Z14" s="697" t="n">
        <v>0.089</v>
      </c>
      <c r="AA14" s="697" t="n">
        <v>0.088</v>
      </c>
      <c r="AB14" s="698" t="n">
        <v>0.065</v>
      </c>
      <c r="AC14" s="698" t="n">
        <v>0.023</v>
      </c>
      <c r="AD14" s="646"/>
      <c r="AE14" s="662" t="s">
        <v>436</v>
      </c>
      <c r="AF14" s="699" t="s">
        <v>423</v>
      </c>
      <c r="AG14" s="700" t="s">
        <v>424</v>
      </c>
      <c r="AH14" s="701"/>
      <c r="AJ14" s="662" t="s">
        <v>443</v>
      </c>
      <c r="AK14" s="663" t="s">
        <v>444</v>
      </c>
      <c r="AS14" s="704" t="s">
        <v>436</v>
      </c>
      <c r="AT14" s="705" t="s">
        <v>427</v>
      </c>
    </row>
    <row r="15" customFormat="false" ht="18.75" hidden="false" customHeight="false" outlineLevel="0" collapsed="false">
      <c r="A15" s="662" t="s">
        <v>439</v>
      </c>
      <c r="B15" s="699" t="n">
        <v>0.102</v>
      </c>
      <c r="C15" s="700" t="n">
        <v>0.074</v>
      </c>
      <c r="D15" s="692" t="n">
        <v>0.041</v>
      </c>
      <c r="E15" s="706" t="n">
        <v>0</v>
      </c>
      <c r="F15" s="699" t="n">
        <v>0.015</v>
      </c>
      <c r="G15" s="694" t="n">
        <v>0.012</v>
      </c>
      <c r="H15" s="706" t="n">
        <v>0</v>
      </c>
      <c r="I15" s="695" t="n">
        <v>0.017</v>
      </c>
      <c r="J15" s="679" t="n">
        <v>0</v>
      </c>
      <c r="K15" s="696" t="n">
        <v>0.149</v>
      </c>
      <c r="L15" s="697" t="n">
        <v>0.146</v>
      </c>
      <c r="M15" s="697" t="n">
        <v>0.134</v>
      </c>
      <c r="N15" s="697" t="n">
        <v>0.106</v>
      </c>
      <c r="O15" s="697" t="n">
        <v>0.132</v>
      </c>
      <c r="P15" s="697" t="n">
        <v>0.121</v>
      </c>
      <c r="Q15" s="697" t="n">
        <v>0.129</v>
      </c>
      <c r="R15" s="697" t="n">
        <v>0.118</v>
      </c>
      <c r="S15" s="697" t="n">
        <v>0.104</v>
      </c>
      <c r="T15" s="697" t="n">
        <v>0.101</v>
      </c>
      <c r="U15" s="697" t="n">
        <v>0.088</v>
      </c>
      <c r="V15" s="697" t="n">
        <v>0.117</v>
      </c>
      <c r="W15" s="697" t="n">
        <v>0.085</v>
      </c>
      <c r="X15" s="697" t="n">
        <v>0.071</v>
      </c>
      <c r="Y15" s="697" t="n">
        <v>0.089</v>
      </c>
      <c r="Z15" s="697" t="n">
        <v>0.068</v>
      </c>
      <c r="AA15" s="697" t="n">
        <v>0.073</v>
      </c>
      <c r="AB15" s="698" t="n">
        <v>0.056</v>
      </c>
      <c r="AC15" s="698" t="n">
        <v>0.015</v>
      </c>
      <c r="AD15" s="646"/>
      <c r="AE15" s="662" t="s">
        <v>439</v>
      </c>
      <c r="AF15" s="699" t="s">
        <v>423</v>
      </c>
      <c r="AG15" s="700" t="s">
        <v>424</v>
      </c>
      <c r="AH15" s="701"/>
      <c r="AJ15" s="662" t="s">
        <v>445</v>
      </c>
      <c r="AK15" s="663" t="s">
        <v>445</v>
      </c>
      <c r="AS15" s="704" t="s">
        <v>439</v>
      </c>
      <c r="AT15" s="705" t="s">
        <v>427</v>
      </c>
    </row>
    <row r="16" customFormat="false" ht="18.75" hidden="false" customHeight="false" outlineLevel="0" collapsed="false">
      <c r="A16" s="662" t="s">
        <v>442</v>
      </c>
      <c r="B16" s="699" t="n">
        <v>0.102</v>
      </c>
      <c r="C16" s="700" t="n">
        <v>0.074</v>
      </c>
      <c r="D16" s="692" t="n">
        <v>0.041</v>
      </c>
      <c r="E16" s="706" t="n">
        <v>0</v>
      </c>
      <c r="F16" s="699" t="n">
        <v>0.015</v>
      </c>
      <c r="G16" s="694" t="n">
        <v>0.012</v>
      </c>
      <c r="H16" s="706" t="n">
        <v>0</v>
      </c>
      <c r="I16" s="695" t="n">
        <v>0.017</v>
      </c>
      <c r="J16" s="679" t="n">
        <v>0</v>
      </c>
      <c r="K16" s="696" t="n">
        <v>0.149</v>
      </c>
      <c r="L16" s="697" t="n">
        <v>0.146</v>
      </c>
      <c r="M16" s="697" t="n">
        <v>0.134</v>
      </c>
      <c r="N16" s="697" t="n">
        <v>0.106</v>
      </c>
      <c r="O16" s="697" t="n">
        <v>0.132</v>
      </c>
      <c r="P16" s="697" t="n">
        <v>0.121</v>
      </c>
      <c r="Q16" s="697" t="n">
        <v>0.129</v>
      </c>
      <c r="R16" s="697" t="n">
        <v>0.118</v>
      </c>
      <c r="S16" s="697" t="n">
        <v>0.104</v>
      </c>
      <c r="T16" s="697" t="n">
        <v>0.101</v>
      </c>
      <c r="U16" s="697" t="n">
        <v>0.088</v>
      </c>
      <c r="V16" s="697" t="n">
        <v>0.117</v>
      </c>
      <c r="W16" s="697" t="n">
        <v>0.085</v>
      </c>
      <c r="X16" s="697" t="n">
        <v>0.071</v>
      </c>
      <c r="Y16" s="697" t="n">
        <v>0.089</v>
      </c>
      <c r="Z16" s="697" t="n">
        <v>0.068</v>
      </c>
      <c r="AA16" s="697" t="n">
        <v>0.073</v>
      </c>
      <c r="AB16" s="698" t="n">
        <v>0.056</v>
      </c>
      <c r="AC16" s="698" t="n">
        <v>0.015</v>
      </c>
      <c r="AD16" s="646"/>
      <c r="AE16" s="662" t="s">
        <v>442</v>
      </c>
      <c r="AF16" s="699" t="s">
        <v>423</v>
      </c>
      <c r="AG16" s="700" t="s">
        <v>424</v>
      </c>
      <c r="AH16" s="701"/>
      <c r="AJ16" s="662" t="s">
        <v>446</v>
      </c>
      <c r="AK16" s="663" t="s">
        <v>446</v>
      </c>
      <c r="AS16" s="704" t="s">
        <v>442</v>
      </c>
      <c r="AT16" s="705" t="s">
        <v>427</v>
      </c>
    </row>
    <row r="17" customFormat="false" ht="18.75" hidden="false" customHeight="false" outlineLevel="0" collapsed="false">
      <c r="A17" s="662" t="s">
        <v>443</v>
      </c>
      <c r="B17" s="699" t="n">
        <v>0.111</v>
      </c>
      <c r="C17" s="700" t="n">
        <v>0.081</v>
      </c>
      <c r="D17" s="692" t="n">
        <v>0.045</v>
      </c>
      <c r="E17" s="706" t="n">
        <v>0</v>
      </c>
      <c r="F17" s="699" t="n">
        <v>0.031</v>
      </c>
      <c r="G17" s="694" t="n">
        <v>0.023</v>
      </c>
      <c r="H17" s="706" t="n">
        <v>0</v>
      </c>
      <c r="I17" s="695" t="n">
        <v>0.023</v>
      </c>
      <c r="J17" s="679" t="n">
        <v>0</v>
      </c>
      <c r="K17" s="696" t="n">
        <v>0.186</v>
      </c>
      <c r="L17" s="697" t="n">
        <v>0.178</v>
      </c>
      <c r="M17" s="697" t="n">
        <v>0.155</v>
      </c>
      <c r="N17" s="697" t="n">
        <v>0.125</v>
      </c>
      <c r="O17" s="697" t="n">
        <v>0.163</v>
      </c>
      <c r="P17" s="697" t="n">
        <v>0.156</v>
      </c>
      <c r="Q17" s="697" t="n">
        <v>0.155</v>
      </c>
      <c r="R17" s="697" t="n">
        <v>0.148</v>
      </c>
      <c r="S17" s="697" t="n">
        <v>0.133</v>
      </c>
      <c r="T17" s="697" t="n">
        <v>0.125</v>
      </c>
      <c r="U17" s="697" t="n">
        <v>0.12</v>
      </c>
      <c r="V17" s="697" t="n">
        <v>0.132</v>
      </c>
      <c r="W17" s="697" t="n">
        <v>0.112</v>
      </c>
      <c r="X17" s="697" t="n">
        <v>0.097</v>
      </c>
      <c r="Y17" s="697" t="n">
        <v>0.102</v>
      </c>
      <c r="Z17" s="697" t="n">
        <v>0.089</v>
      </c>
      <c r="AA17" s="697" t="n">
        <v>0.089</v>
      </c>
      <c r="AB17" s="698" t="n">
        <v>0.066</v>
      </c>
      <c r="AC17" s="698" t="n">
        <v>0.021</v>
      </c>
      <c r="AD17" s="646"/>
      <c r="AE17" s="662" t="s">
        <v>443</v>
      </c>
      <c r="AF17" s="699" t="s">
        <v>423</v>
      </c>
      <c r="AG17" s="700" t="s">
        <v>424</v>
      </c>
      <c r="AH17" s="701"/>
      <c r="AJ17" s="662" t="s">
        <v>447</v>
      </c>
      <c r="AK17" s="663" t="s">
        <v>448</v>
      </c>
      <c r="AS17" s="704" t="s">
        <v>443</v>
      </c>
      <c r="AT17" s="705" t="s">
        <v>427</v>
      </c>
    </row>
    <row r="18" customFormat="false" ht="18.75" hidden="false" customHeight="false" outlineLevel="0" collapsed="false">
      <c r="A18" s="662" t="s">
        <v>445</v>
      </c>
      <c r="B18" s="699" t="n">
        <v>0.083</v>
      </c>
      <c r="C18" s="700" t="n">
        <v>0.06</v>
      </c>
      <c r="D18" s="692" t="n">
        <v>0.033</v>
      </c>
      <c r="E18" s="706" t="n">
        <v>0</v>
      </c>
      <c r="F18" s="699" t="n">
        <v>0.027</v>
      </c>
      <c r="G18" s="694" t="n">
        <v>0.023</v>
      </c>
      <c r="H18" s="706" t="n">
        <v>0</v>
      </c>
      <c r="I18" s="695" t="n">
        <v>0.016</v>
      </c>
      <c r="J18" s="679" t="n">
        <v>0</v>
      </c>
      <c r="K18" s="696" t="n">
        <v>0.14</v>
      </c>
      <c r="L18" s="697" t="n">
        <v>0.136</v>
      </c>
      <c r="M18" s="697" t="n">
        <v>0.113</v>
      </c>
      <c r="N18" s="697" t="n">
        <v>0.09</v>
      </c>
      <c r="O18" s="697" t="n">
        <v>0.124</v>
      </c>
      <c r="P18" s="697" t="n">
        <v>0.117</v>
      </c>
      <c r="Q18" s="697" t="n">
        <v>0.12</v>
      </c>
      <c r="R18" s="697" t="n">
        <v>0.113</v>
      </c>
      <c r="S18" s="697" t="n">
        <v>0.101</v>
      </c>
      <c r="T18" s="697" t="n">
        <v>0.097</v>
      </c>
      <c r="U18" s="697" t="n">
        <v>0.09</v>
      </c>
      <c r="V18" s="697" t="n">
        <v>0.097</v>
      </c>
      <c r="W18" s="697" t="n">
        <v>0.086</v>
      </c>
      <c r="X18" s="697" t="n">
        <v>0.074</v>
      </c>
      <c r="Y18" s="697" t="n">
        <v>0.074</v>
      </c>
      <c r="Z18" s="697" t="n">
        <v>0.07</v>
      </c>
      <c r="AA18" s="697" t="n">
        <v>0.063</v>
      </c>
      <c r="AB18" s="698" t="n">
        <v>0.047</v>
      </c>
      <c r="AC18" s="698" t="n">
        <v>0.014</v>
      </c>
      <c r="AD18" s="646"/>
      <c r="AE18" s="662" t="s">
        <v>445</v>
      </c>
      <c r="AF18" s="699" t="s">
        <v>423</v>
      </c>
      <c r="AG18" s="700" t="s">
        <v>424</v>
      </c>
      <c r="AH18" s="706" t="s">
        <v>449</v>
      </c>
      <c r="AJ18" s="662" t="s">
        <v>450</v>
      </c>
      <c r="AK18" s="663" t="s">
        <v>450</v>
      </c>
      <c r="AS18" s="704" t="s">
        <v>445</v>
      </c>
      <c r="AT18" s="705" t="s">
        <v>441</v>
      </c>
    </row>
    <row r="19" customFormat="false" ht="18.75" hidden="false" customHeight="false" outlineLevel="0" collapsed="false">
      <c r="A19" s="662" t="s">
        <v>446</v>
      </c>
      <c r="B19" s="699" t="n">
        <v>0.083</v>
      </c>
      <c r="C19" s="700" t="n">
        <v>0.06</v>
      </c>
      <c r="D19" s="692" t="n">
        <v>0.033</v>
      </c>
      <c r="E19" s="706" t="n">
        <v>0</v>
      </c>
      <c r="F19" s="699" t="n">
        <v>0.027</v>
      </c>
      <c r="G19" s="694" t="n">
        <v>0.023</v>
      </c>
      <c r="H19" s="706" t="n">
        <v>0</v>
      </c>
      <c r="I19" s="695" t="n">
        <v>0.016</v>
      </c>
      <c r="J19" s="679" t="n">
        <v>0</v>
      </c>
      <c r="K19" s="696" t="n">
        <v>0.14</v>
      </c>
      <c r="L19" s="697" t="n">
        <v>0.136</v>
      </c>
      <c r="M19" s="697" t="n">
        <v>0.113</v>
      </c>
      <c r="N19" s="697" t="n">
        <v>0.09</v>
      </c>
      <c r="O19" s="697" t="n">
        <v>0.124</v>
      </c>
      <c r="P19" s="697" t="n">
        <v>0.117</v>
      </c>
      <c r="Q19" s="697" t="n">
        <v>0.12</v>
      </c>
      <c r="R19" s="697" t="n">
        <v>0.113</v>
      </c>
      <c r="S19" s="697" t="n">
        <v>0.101</v>
      </c>
      <c r="T19" s="697" t="n">
        <v>0.097</v>
      </c>
      <c r="U19" s="697" t="n">
        <v>0.09</v>
      </c>
      <c r="V19" s="697" t="n">
        <v>0.097</v>
      </c>
      <c r="W19" s="697" t="n">
        <v>0.086</v>
      </c>
      <c r="X19" s="697" t="n">
        <v>0.074</v>
      </c>
      <c r="Y19" s="697" t="n">
        <v>0.074</v>
      </c>
      <c r="Z19" s="697" t="n">
        <v>0.07</v>
      </c>
      <c r="AA19" s="697" t="n">
        <v>0.063</v>
      </c>
      <c r="AB19" s="698" t="n">
        <v>0.047</v>
      </c>
      <c r="AC19" s="698" t="n">
        <v>0.014</v>
      </c>
      <c r="AD19" s="646"/>
      <c r="AE19" s="662" t="s">
        <v>446</v>
      </c>
      <c r="AF19" s="699" t="s">
        <v>423</v>
      </c>
      <c r="AG19" s="700" t="s">
        <v>424</v>
      </c>
      <c r="AH19" s="706" t="s">
        <v>449</v>
      </c>
      <c r="AJ19" s="662" t="s">
        <v>451</v>
      </c>
      <c r="AK19" s="663" t="s">
        <v>452</v>
      </c>
      <c r="AS19" s="704" t="s">
        <v>446</v>
      </c>
      <c r="AT19" s="705" t="s">
        <v>441</v>
      </c>
    </row>
    <row r="20" customFormat="false" ht="33" hidden="false" customHeight="false" outlineLevel="0" collapsed="false">
      <c r="A20" s="662" t="s">
        <v>447</v>
      </c>
      <c r="B20" s="699" t="n">
        <v>0.083</v>
      </c>
      <c r="C20" s="700" t="n">
        <v>0.06</v>
      </c>
      <c r="D20" s="692" t="n">
        <v>0.033</v>
      </c>
      <c r="E20" s="706" t="n">
        <v>0</v>
      </c>
      <c r="F20" s="699" t="n">
        <v>0.027</v>
      </c>
      <c r="G20" s="694" t="n">
        <v>0.023</v>
      </c>
      <c r="H20" s="706" t="n">
        <v>0</v>
      </c>
      <c r="I20" s="695" t="n">
        <v>0.016</v>
      </c>
      <c r="J20" s="679" t="n">
        <v>0</v>
      </c>
      <c r="K20" s="696" t="n">
        <v>0.14</v>
      </c>
      <c r="L20" s="697" t="n">
        <v>0.136</v>
      </c>
      <c r="M20" s="697" t="n">
        <v>0.113</v>
      </c>
      <c r="N20" s="697" t="n">
        <v>0.09</v>
      </c>
      <c r="O20" s="697" t="n">
        <v>0.124</v>
      </c>
      <c r="P20" s="697" t="n">
        <v>0.117</v>
      </c>
      <c r="Q20" s="697" t="n">
        <v>0.12</v>
      </c>
      <c r="R20" s="697" t="n">
        <v>0.113</v>
      </c>
      <c r="S20" s="697" t="n">
        <v>0.101</v>
      </c>
      <c r="T20" s="697" t="n">
        <v>0.097</v>
      </c>
      <c r="U20" s="697" t="n">
        <v>0.09</v>
      </c>
      <c r="V20" s="697" t="n">
        <v>0.097</v>
      </c>
      <c r="W20" s="697" t="n">
        <v>0.086</v>
      </c>
      <c r="X20" s="697" t="n">
        <v>0.074</v>
      </c>
      <c r="Y20" s="697" t="n">
        <v>0.074</v>
      </c>
      <c r="Z20" s="697" t="n">
        <v>0.07</v>
      </c>
      <c r="AA20" s="697" t="n">
        <v>0.063</v>
      </c>
      <c r="AB20" s="698" t="n">
        <v>0.047</v>
      </c>
      <c r="AC20" s="698" t="n">
        <v>0.014</v>
      </c>
      <c r="AD20" s="646"/>
      <c r="AE20" s="662" t="s">
        <v>447</v>
      </c>
      <c r="AF20" s="699" t="s">
        <v>423</v>
      </c>
      <c r="AG20" s="700" t="s">
        <v>424</v>
      </c>
      <c r="AH20" s="707" t="s">
        <v>453</v>
      </c>
      <c r="AJ20" s="662" t="s">
        <v>454</v>
      </c>
      <c r="AK20" s="663" t="s">
        <v>455</v>
      </c>
      <c r="AS20" s="704" t="s">
        <v>447</v>
      </c>
      <c r="AT20" s="705" t="s">
        <v>456</v>
      </c>
    </row>
    <row r="21" customFormat="false" ht="18.75" hidden="false" customHeight="false" outlineLevel="0" collapsed="false">
      <c r="A21" s="662" t="s">
        <v>450</v>
      </c>
      <c r="B21" s="699" t="n">
        <v>0.039</v>
      </c>
      <c r="C21" s="700" t="n">
        <v>0.029</v>
      </c>
      <c r="D21" s="692" t="n">
        <v>0.016</v>
      </c>
      <c r="E21" s="706" t="n">
        <v>0</v>
      </c>
      <c r="F21" s="699" t="n">
        <v>0.021</v>
      </c>
      <c r="G21" s="694" t="n">
        <v>0.017</v>
      </c>
      <c r="H21" s="706" t="n">
        <v>0</v>
      </c>
      <c r="I21" s="695" t="n">
        <v>0.008</v>
      </c>
      <c r="J21" s="679" t="n">
        <v>0</v>
      </c>
      <c r="K21" s="696" t="n">
        <v>0.075</v>
      </c>
      <c r="L21" s="697" t="n">
        <v>0.071</v>
      </c>
      <c r="M21" s="697" t="n">
        <v>0.054</v>
      </c>
      <c r="N21" s="697" t="n">
        <v>0.044</v>
      </c>
      <c r="O21" s="697" t="n">
        <v>0.067</v>
      </c>
      <c r="P21" s="697" t="n">
        <v>0.065</v>
      </c>
      <c r="Q21" s="697" t="n">
        <v>0.063</v>
      </c>
      <c r="R21" s="697" t="n">
        <v>0.061</v>
      </c>
      <c r="S21" s="697" t="n">
        <v>0.057</v>
      </c>
      <c r="T21" s="697" t="n">
        <v>0.053</v>
      </c>
      <c r="U21" s="697" t="n">
        <v>0.052</v>
      </c>
      <c r="V21" s="697" t="n">
        <v>0.046</v>
      </c>
      <c r="W21" s="697" t="n">
        <v>0.048</v>
      </c>
      <c r="X21" s="697" t="n">
        <v>0.044</v>
      </c>
      <c r="Y21" s="697" t="n">
        <v>0.036</v>
      </c>
      <c r="Z21" s="697" t="n">
        <v>0.04</v>
      </c>
      <c r="AA21" s="697" t="n">
        <v>0.031</v>
      </c>
      <c r="AB21" s="698" t="n">
        <v>0.023</v>
      </c>
      <c r="AC21" s="698" t="n">
        <v>0.007</v>
      </c>
      <c r="AD21" s="646"/>
      <c r="AE21" s="662" t="s">
        <v>450</v>
      </c>
      <c r="AF21" s="699" t="s">
        <v>423</v>
      </c>
      <c r="AG21" s="700" t="s">
        <v>424</v>
      </c>
      <c r="AH21" s="701"/>
      <c r="AJ21" s="662" t="s">
        <v>457</v>
      </c>
      <c r="AK21" s="663" t="s">
        <v>457</v>
      </c>
      <c r="AS21" s="704" t="s">
        <v>450</v>
      </c>
      <c r="AT21" s="705" t="s">
        <v>427</v>
      </c>
    </row>
    <row r="22" customFormat="false" ht="19.5" hidden="false" customHeight="false" outlineLevel="0" collapsed="false">
      <c r="A22" s="662" t="s">
        <v>451</v>
      </c>
      <c r="B22" s="699" t="n">
        <v>0.039</v>
      </c>
      <c r="C22" s="700" t="n">
        <v>0.029</v>
      </c>
      <c r="D22" s="692" t="n">
        <v>0.016</v>
      </c>
      <c r="E22" s="706" t="n">
        <v>0</v>
      </c>
      <c r="F22" s="699" t="n">
        <v>0.021</v>
      </c>
      <c r="G22" s="694" t="n">
        <v>0.017</v>
      </c>
      <c r="H22" s="706" t="n">
        <v>0</v>
      </c>
      <c r="I22" s="695" t="n">
        <v>0.008</v>
      </c>
      <c r="J22" s="679" t="n">
        <v>0</v>
      </c>
      <c r="K22" s="696" t="n">
        <v>0.075</v>
      </c>
      <c r="L22" s="697" t="n">
        <v>0.071</v>
      </c>
      <c r="M22" s="697" t="n">
        <v>0.054</v>
      </c>
      <c r="N22" s="697" t="n">
        <v>0.044</v>
      </c>
      <c r="O22" s="697" t="n">
        <v>0.067</v>
      </c>
      <c r="P22" s="697" t="n">
        <v>0.065</v>
      </c>
      <c r="Q22" s="697" t="n">
        <v>0.063</v>
      </c>
      <c r="R22" s="697" t="n">
        <v>0.061</v>
      </c>
      <c r="S22" s="697" t="n">
        <v>0.057</v>
      </c>
      <c r="T22" s="697" t="n">
        <v>0.053</v>
      </c>
      <c r="U22" s="697" t="n">
        <v>0.052</v>
      </c>
      <c r="V22" s="697" t="n">
        <v>0.046</v>
      </c>
      <c r="W22" s="697" t="n">
        <v>0.048</v>
      </c>
      <c r="X22" s="697" t="n">
        <v>0.044</v>
      </c>
      <c r="Y22" s="697" t="n">
        <v>0.036</v>
      </c>
      <c r="Z22" s="697" t="n">
        <v>0.04</v>
      </c>
      <c r="AA22" s="697" t="n">
        <v>0.031</v>
      </c>
      <c r="AB22" s="698" t="n">
        <v>0.023</v>
      </c>
      <c r="AC22" s="698" t="n">
        <v>0.007</v>
      </c>
      <c r="AD22" s="646"/>
      <c r="AE22" s="662" t="s">
        <v>451</v>
      </c>
      <c r="AF22" s="699" t="s">
        <v>423</v>
      </c>
      <c r="AG22" s="700" t="s">
        <v>424</v>
      </c>
      <c r="AH22" s="707" t="s">
        <v>453</v>
      </c>
      <c r="AJ22" s="708" t="s">
        <v>458</v>
      </c>
      <c r="AK22" s="709" t="s">
        <v>459</v>
      </c>
      <c r="AS22" s="704" t="s">
        <v>451</v>
      </c>
      <c r="AT22" s="705" t="s">
        <v>460</v>
      </c>
    </row>
    <row r="23" customFormat="false" ht="18.75" hidden="false" customHeight="false" outlineLevel="0" collapsed="false">
      <c r="A23" s="662" t="s">
        <v>454</v>
      </c>
      <c r="B23" s="699" t="n">
        <v>0.026</v>
      </c>
      <c r="C23" s="700" t="n">
        <v>0.019</v>
      </c>
      <c r="D23" s="692" t="n">
        <v>0.01</v>
      </c>
      <c r="E23" s="706" t="n">
        <v>0</v>
      </c>
      <c r="F23" s="699" t="n">
        <v>0.015</v>
      </c>
      <c r="G23" s="694" t="n">
        <v>0.011</v>
      </c>
      <c r="H23" s="706" t="n">
        <v>0</v>
      </c>
      <c r="I23" s="695" t="n">
        <v>0.005</v>
      </c>
      <c r="J23" s="679" t="n">
        <v>0</v>
      </c>
      <c r="K23" s="696" t="n">
        <v>0.051</v>
      </c>
      <c r="L23" s="697" t="n">
        <v>0.047</v>
      </c>
      <c r="M23" s="697" t="n">
        <v>0.036</v>
      </c>
      <c r="N23" s="697" t="n">
        <v>0.029</v>
      </c>
      <c r="O23" s="697" t="n">
        <v>0.046</v>
      </c>
      <c r="P23" s="697" t="n">
        <v>0.044</v>
      </c>
      <c r="Q23" s="697" t="n">
        <v>0.042</v>
      </c>
      <c r="R23" s="697" t="n">
        <v>0.04</v>
      </c>
      <c r="S23" s="697" t="n">
        <v>0.039</v>
      </c>
      <c r="T23" s="697" t="n">
        <v>0.035</v>
      </c>
      <c r="U23" s="697" t="n">
        <v>0.035</v>
      </c>
      <c r="V23" s="697" t="n">
        <v>0.031</v>
      </c>
      <c r="W23" s="697" t="n">
        <v>0.031</v>
      </c>
      <c r="X23" s="697" t="n">
        <v>0.03</v>
      </c>
      <c r="Y23" s="697" t="n">
        <v>0.024</v>
      </c>
      <c r="Z23" s="697" t="n">
        <v>0.026</v>
      </c>
      <c r="AA23" s="697" t="n">
        <v>0.02</v>
      </c>
      <c r="AB23" s="698" t="n">
        <v>0.015</v>
      </c>
      <c r="AC23" s="698" t="n">
        <v>0.005</v>
      </c>
      <c r="AD23" s="646"/>
      <c r="AE23" s="662" t="s">
        <v>454</v>
      </c>
      <c r="AF23" s="699" t="s">
        <v>423</v>
      </c>
      <c r="AG23" s="700" t="s">
        <v>424</v>
      </c>
      <c r="AH23" s="706"/>
      <c r="AJ23" s="654" t="s">
        <v>461</v>
      </c>
      <c r="AK23" s="655" t="s">
        <v>462</v>
      </c>
      <c r="AS23" s="704" t="s">
        <v>463</v>
      </c>
      <c r="AT23" s="705" t="s">
        <v>460</v>
      </c>
    </row>
    <row r="24" customFormat="false" ht="19.5" hidden="false" customHeight="false" outlineLevel="0" collapsed="false">
      <c r="A24" s="662" t="s">
        <v>457</v>
      </c>
      <c r="B24" s="699" t="n">
        <v>0.026</v>
      </c>
      <c r="C24" s="700" t="n">
        <v>0.019</v>
      </c>
      <c r="D24" s="692" t="n">
        <v>0.01</v>
      </c>
      <c r="E24" s="706" t="n">
        <v>0</v>
      </c>
      <c r="F24" s="699" t="n">
        <v>0.015</v>
      </c>
      <c r="G24" s="694" t="n">
        <v>0.011</v>
      </c>
      <c r="H24" s="706" t="n">
        <v>0</v>
      </c>
      <c r="I24" s="695" t="n">
        <v>0.005</v>
      </c>
      <c r="J24" s="679" t="n">
        <v>0</v>
      </c>
      <c r="K24" s="696" t="n">
        <v>0.051</v>
      </c>
      <c r="L24" s="697" t="n">
        <v>0.047</v>
      </c>
      <c r="M24" s="697" t="n">
        <v>0.036</v>
      </c>
      <c r="N24" s="697" t="n">
        <v>0.029</v>
      </c>
      <c r="O24" s="697" t="n">
        <v>0.046</v>
      </c>
      <c r="P24" s="697" t="n">
        <v>0.044</v>
      </c>
      <c r="Q24" s="697" t="n">
        <v>0.042</v>
      </c>
      <c r="R24" s="697" t="n">
        <v>0.04</v>
      </c>
      <c r="S24" s="697" t="n">
        <v>0.039</v>
      </c>
      <c r="T24" s="697" t="n">
        <v>0.035</v>
      </c>
      <c r="U24" s="697" t="n">
        <v>0.035</v>
      </c>
      <c r="V24" s="697" t="n">
        <v>0.031</v>
      </c>
      <c r="W24" s="697" t="n">
        <v>0.031</v>
      </c>
      <c r="X24" s="697" t="n">
        <v>0.03</v>
      </c>
      <c r="Y24" s="697" t="n">
        <v>0.024</v>
      </c>
      <c r="Z24" s="697" t="n">
        <v>0.026</v>
      </c>
      <c r="AA24" s="697" t="n">
        <v>0.02</v>
      </c>
      <c r="AB24" s="698" t="n">
        <v>0.015</v>
      </c>
      <c r="AC24" s="698" t="n">
        <v>0.005</v>
      </c>
      <c r="AD24" s="646"/>
      <c r="AE24" s="662" t="s">
        <v>457</v>
      </c>
      <c r="AF24" s="699" t="s">
        <v>423</v>
      </c>
      <c r="AG24" s="700" t="s">
        <v>424</v>
      </c>
      <c r="AH24" s="701"/>
      <c r="AJ24" s="708" t="s">
        <v>464</v>
      </c>
      <c r="AK24" s="709" t="s">
        <v>465</v>
      </c>
      <c r="AS24" s="704" t="s">
        <v>457</v>
      </c>
      <c r="AT24" s="705" t="s">
        <v>427</v>
      </c>
    </row>
    <row r="25" customFormat="false" ht="19.5" hidden="false" customHeight="false" outlineLevel="0" collapsed="false">
      <c r="A25" s="708" t="s">
        <v>458</v>
      </c>
      <c r="B25" s="710" t="n">
        <v>0.026</v>
      </c>
      <c r="C25" s="711" t="n">
        <v>0.019</v>
      </c>
      <c r="D25" s="712" t="n">
        <v>0.01</v>
      </c>
      <c r="E25" s="707" t="n">
        <v>0</v>
      </c>
      <c r="F25" s="713" t="n">
        <v>0.015</v>
      </c>
      <c r="G25" s="714" t="n">
        <v>0.011</v>
      </c>
      <c r="H25" s="707" t="n">
        <v>0</v>
      </c>
      <c r="I25" s="715" t="n">
        <v>0.005</v>
      </c>
      <c r="J25" s="716" t="n">
        <v>0</v>
      </c>
      <c r="K25" s="717" t="n">
        <v>0.051</v>
      </c>
      <c r="L25" s="718" t="n">
        <v>0.047</v>
      </c>
      <c r="M25" s="718" t="n">
        <v>0.036</v>
      </c>
      <c r="N25" s="718" t="n">
        <v>0.029</v>
      </c>
      <c r="O25" s="718" t="n">
        <v>0.046</v>
      </c>
      <c r="P25" s="718" t="n">
        <v>0.044</v>
      </c>
      <c r="Q25" s="718" t="n">
        <v>0.042</v>
      </c>
      <c r="R25" s="718" t="n">
        <v>0.04</v>
      </c>
      <c r="S25" s="718" t="n">
        <v>0.039</v>
      </c>
      <c r="T25" s="718" t="n">
        <v>0.035</v>
      </c>
      <c r="U25" s="718" t="n">
        <v>0.035</v>
      </c>
      <c r="V25" s="718" t="n">
        <v>0.031</v>
      </c>
      <c r="W25" s="718" t="n">
        <v>0.031</v>
      </c>
      <c r="X25" s="718" t="n">
        <v>0.03</v>
      </c>
      <c r="Y25" s="718" t="n">
        <v>0.024</v>
      </c>
      <c r="Z25" s="718" t="n">
        <v>0.026</v>
      </c>
      <c r="AA25" s="718" t="n">
        <v>0.02</v>
      </c>
      <c r="AB25" s="719" t="n">
        <v>0.015</v>
      </c>
      <c r="AC25" s="719" t="n">
        <v>0.005</v>
      </c>
      <c r="AD25" s="646"/>
      <c r="AE25" s="708" t="s">
        <v>458</v>
      </c>
      <c r="AF25" s="720" t="s">
        <v>423</v>
      </c>
      <c r="AG25" s="721" t="s">
        <v>424</v>
      </c>
      <c r="AH25" s="707" t="s">
        <v>453</v>
      </c>
      <c r="AS25" s="704" t="s">
        <v>458</v>
      </c>
      <c r="AT25" s="705" t="s">
        <v>460</v>
      </c>
    </row>
    <row r="26" customFormat="false" ht="18.75" hidden="false" customHeight="false" outlineLevel="0" collapsed="false">
      <c r="A26" s="654" t="s">
        <v>461</v>
      </c>
      <c r="B26" s="685" t="n">
        <v>0.137</v>
      </c>
      <c r="C26" s="686" t="n">
        <v>0.1</v>
      </c>
      <c r="D26" s="722" t="n">
        <v>0.055</v>
      </c>
      <c r="E26" s="723" t="n">
        <v>0</v>
      </c>
      <c r="F26" s="685" t="n">
        <v>0.063</v>
      </c>
      <c r="G26" s="724" t="n">
        <v>0.042</v>
      </c>
      <c r="H26" s="723" t="n">
        <v>0</v>
      </c>
      <c r="I26" s="725" t="n">
        <v>0.024</v>
      </c>
      <c r="J26" s="723" t="n">
        <v>0</v>
      </c>
      <c r="K26" s="726" t="n">
        <v>0.245</v>
      </c>
      <c r="L26" s="727" t="n">
        <v>0.224</v>
      </c>
      <c r="M26" s="727" t="n">
        <v>0.182</v>
      </c>
      <c r="N26" s="727" t="n">
        <v>0.145</v>
      </c>
      <c r="O26" s="727" t="n">
        <v>0.221</v>
      </c>
      <c r="P26" s="727" t="n">
        <v>0.208</v>
      </c>
      <c r="Q26" s="727" t="n">
        <v>0.2</v>
      </c>
      <c r="R26" s="727" t="n">
        <v>0.187</v>
      </c>
      <c r="S26" s="727" t="n">
        <v>0.184</v>
      </c>
      <c r="T26" s="727" t="n">
        <v>0.163</v>
      </c>
      <c r="U26" s="727" t="n">
        <v>0.163</v>
      </c>
      <c r="V26" s="727" t="n">
        <v>0.158</v>
      </c>
      <c r="W26" s="727" t="n">
        <v>0.142</v>
      </c>
      <c r="X26" s="727" t="n">
        <v>0.139</v>
      </c>
      <c r="Y26" s="727" t="n">
        <v>0.121</v>
      </c>
      <c r="Z26" s="727" t="n">
        <v>0.118</v>
      </c>
      <c r="AA26" s="727" t="n">
        <v>0.1</v>
      </c>
      <c r="AB26" s="728" t="n">
        <v>0.076</v>
      </c>
      <c r="AC26" s="728" t="n">
        <v>0.021</v>
      </c>
      <c r="AD26" s="646"/>
      <c r="AE26" s="654" t="s">
        <v>461</v>
      </c>
      <c r="AF26" s="729" t="s">
        <v>466</v>
      </c>
      <c r="AG26" s="686" t="s">
        <v>467</v>
      </c>
      <c r="AH26" s="687"/>
      <c r="AS26" s="704" t="s">
        <v>461</v>
      </c>
      <c r="AT26" s="705" t="s">
        <v>468</v>
      </c>
    </row>
    <row r="27" customFormat="false" ht="19.5" hidden="false" customHeight="false" outlineLevel="0" collapsed="false">
      <c r="A27" s="708" t="s">
        <v>464</v>
      </c>
      <c r="B27" s="710" t="n">
        <v>0.059</v>
      </c>
      <c r="C27" s="711" t="n">
        <v>0.043</v>
      </c>
      <c r="D27" s="712" t="n">
        <v>0.023</v>
      </c>
      <c r="E27" s="730" t="n">
        <v>0</v>
      </c>
      <c r="F27" s="710" t="n">
        <v>0.012</v>
      </c>
      <c r="G27" s="731" t="n">
        <v>0.01</v>
      </c>
      <c r="H27" s="730" t="n">
        <v>0</v>
      </c>
      <c r="I27" s="732" t="n">
        <v>0.011</v>
      </c>
      <c r="J27" s="730" t="n">
        <v>0</v>
      </c>
      <c r="K27" s="717" t="n">
        <v>0.092</v>
      </c>
      <c r="L27" s="718" t="n">
        <v>0.09</v>
      </c>
      <c r="M27" s="718" t="n">
        <v>0.08</v>
      </c>
      <c r="N27" s="718" t="n">
        <v>0.064</v>
      </c>
      <c r="O27" s="718" t="n">
        <v>0.081</v>
      </c>
      <c r="P27" s="718" t="n">
        <v>0.076</v>
      </c>
      <c r="Q27" s="718" t="n">
        <v>0.079</v>
      </c>
      <c r="R27" s="718" t="n">
        <v>0.074</v>
      </c>
      <c r="S27" s="718" t="n">
        <v>0.065</v>
      </c>
      <c r="T27" s="718" t="n">
        <v>0.063</v>
      </c>
      <c r="U27" s="718" t="n">
        <v>0.056</v>
      </c>
      <c r="V27" s="718" t="n">
        <v>0.069</v>
      </c>
      <c r="W27" s="718" t="n">
        <v>0.054</v>
      </c>
      <c r="X27" s="718" t="n">
        <v>0.045</v>
      </c>
      <c r="Y27" s="718" t="n">
        <v>0.053</v>
      </c>
      <c r="Z27" s="718" t="n">
        <v>0.043</v>
      </c>
      <c r="AA27" s="718" t="n">
        <v>0.044</v>
      </c>
      <c r="AB27" s="719" t="n">
        <v>0.033</v>
      </c>
      <c r="AC27" s="719" t="n">
        <v>0.01</v>
      </c>
      <c r="AD27" s="646"/>
      <c r="AE27" s="708" t="s">
        <v>464</v>
      </c>
      <c r="AF27" s="733" t="s">
        <v>423</v>
      </c>
      <c r="AG27" s="734" t="s">
        <v>424</v>
      </c>
      <c r="AH27" s="735" t="s">
        <v>467</v>
      </c>
      <c r="AS27" s="736" t="s">
        <v>464</v>
      </c>
      <c r="AT27" s="703" t="s">
        <v>469</v>
      </c>
    </row>
    <row r="28" customFormat="false" ht="18.75" hidden="false" customHeight="false" outlineLevel="0" collapsed="false">
      <c r="K28" s="646"/>
      <c r="L28" s="646"/>
      <c r="M28" s="646"/>
      <c r="N28" s="646"/>
      <c r="O28" s="646"/>
      <c r="P28" s="646"/>
      <c r="Q28" s="646"/>
      <c r="R28" s="646"/>
      <c r="S28" s="646"/>
      <c r="T28" s="646"/>
      <c r="U28" s="646"/>
      <c r="V28" s="646"/>
      <c r="W28" s="646"/>
      <c r="X28" s="646"/>
      <c r="Y28" s="646"/>
      <c r="Z28" s="646"/>
      <c r="AA28" s="646"/>
      <c r="AB28" s="646"/>
      <c r="AC28" s="646"/>
      <c r="AD28" s="646"/>
      <c r="AE28" s="737"/>
      <c r="AF28" s="738"/>
      <c r="AG28" s="738"/>
      <c r="AH28" s="738"/>
    </row>
    <row r="29" customFormat="false" ht="18.75" hidden="false" customHeight="true" outlineLevel="0" collapsed="false">
      <c r="K29" s="646"/>
      <c r="L29" s="646"/>
      <c r="M29" s="646"/>
      <c r="N29" s="646"/>
      <c r="O29" s="646"/>
      <c r="P29" s="646"/>
      <c r="Q29" s="646"/>
      <c r="R29" s="646"/>
      <c r="S29" s="646"/>
      <c r="T29" s="646"/>
      <c r="U29" s="646"/>
      <c r="V29" s="646"/>
      <c r="W29" s="646"/>
      <c r="X29" s="646"/>
      <c r="Y29" s="646"/>
      <c r="Z29" s="646"/>
      <c r="AA29" s="646"/>
      <c r="AB29" s="646"/>
      <c r="AC29" s="646"/>
      <c r="AD29" s="646"/>
      <c r="AE29" s="739" t="s">
        <v>470</v>
      </c>
      <c r="AF29" s="739"/>
      <c r="AG29" s="739"/>
      <c r="AH29" s="739"/>
    </row>
    <row r="30" customFormat="false" ht="18.75" hidden="false" customHeight="true" outlineLevel="0" collapsed="false">
      <c r="K30" s="646"/>
      <c r="L30" s="646"/>
      <c r="M30" s="646"/>
      <c r="N30" s="646"/>
      <c r="O30" s="646"/>
      <c r="P30" s="646"/>
      <c r="Q30" s="646"/>
      <c r="R30" s="646"/>
      <c r="S30" s="646"/>
      <c r="T30" s="646"/>
      <c r="U30" s="646"/>
      <c r="V30" s="646"/>
      <c r="W30" s="646"/>
      <c r="X30" s="646"/>
      <c r="Y30" s="646"/>
      <c r="Z30" s="646"/>
      <c r="AA30" s="646"/>
      <c r="AB30" s="646"/>
      <c r="AC30" s="646"/>
      <c r="AD30" s="646"/>
      <c r="AE30" s="740" t="s">
        <v>471</v>
      </c>
      <c r="AF30" s="740"/>
      <c r="AG30" s="740"/>
      <c r="AH30" s="740"/>
    </row>
    <row r="31" customFormat="false" ht="18.75" hidden="false" customHeight="false" outlineLevel="0" collapsed="false">
      <c r="K31" s="646"/>
      <c r="L31" s="646"/>
      <c r="M31" s="646"/>
      <c r="N31" s="646"/>
      <c r="O31" s="646"/>
      <c r="P31" s="646"/>
      <c r="Q31" s="646"/>
      <c r="R31" s="646"/>
      <c r="S31" s="646"/>
      <c r="T31" s="646"/>
      <c r="U31" s="646"/>
      <c r="V31" s="646"/>
      <c r="W31" s="646"/>
      <c r="X31" s="646"/>
      <c r="Y31" s="646"/>
      <c r="Z31" s="646"/>
      <c r="AA31" s="646"/>
      <c r="AB31" s="646"/>
      <c r="AC31" s="646"/>
      <c r="AD31" s="646"/>
      <c r="AE31" s="740"/>
      <c r="AF31" s="740"/>
      <c r="AG31" s="740"/>
      <c r="AH31" s="740"/>
    </row>
    <row r="32" customFormat="false" ht="18.75" hidden="false" customHeight="false" outlineLevel="0" collapsed="false">
      <c r="K32" s="646"/>
      <c r="L32" s="646"/>
      <c r="M32" s="646"/>
      <c r="N32" s="646"/>
      <c r="O32" s="646"/>
      <c r="P32" s="646"/>
      <c r="Q32" s="646"/>
      <c r="R32" s="646"/>
      <c r="S32" s="646"/>
      <c r="T32" s="646"/>
      <c r="U32" s="646"/>
      <c r="V32" s="646"/>
      <c r="W32" s="646"/>
      <c r="X32" s="646"/>
      <c r="Y32" s="646"/>
      <c r="Z32" s="646"/>
      <c r="AA32" s="646"/>
      <c r="AB32" s="646"/>
      <c r="AC32" s="646"/>
      <c r="AD32" s="646"/>
    </row>
    <row r="33" customFormat="false" ht="18.75" hidden="false" customHeight="false" outlineLevel="0" collapsed="false">
      <c r="K33" s="646"/>
      <c r="L33" s="646"/>
      <c r="M33" s="646"/>
      <c r="N33" s="646"/>
      <c r="O33" s="646"/>
      <c r="P33" s="646"/>
      <c r="Q33" s="646"/>
      <c r="R33" s="646"/>
      <c r="S33" s="646"/>
      <c r="T33" s="646"/>
      <c r="U33" s="646"/>
      <c r="V33" s="646"/>
      <c r="W33" s="646"/>
      <c r="X33" s="646"/>
      <c r="Y33" s="646"/>
      <c r="Z33" s="646"/>
      <c r="AA33" s="646"/>
      <c r="AB33" s="646"/>
      <c r="AC33" s="646"/>
      <c r="AD33" s="646"/>
    </row>
    <row r="34" customFormat="false" ht="18.75" hidden="false" customHeight="false" outlineLevel="0" collapsed="false">
      <c r="K34" s="646"/>
      <c r="L34" s="646"/>
      <c r="M34" s="646"/>
      <c r="N34" s="646"/>
      <c r="O34" s="646"/>
      <c r="P34" s="646"/>
      <c r="Q34" s="646"/>
      <c r="R34" s="646"/>
      <c r="S34" s="646"/>
      <c r="T34" s="646"/>
      <c r="U34" s="646"/>
      <c r="V34" s="646"/>
      <c r="W34" s="646"/>
      <c r="X34" s="646"/>
      <c r="Y34" s="646"/>
      <c r="Z34" s="646"/>
      <c r="AA34" s="646"/>
      <c r="AB34" s="646"/>
      <c r="AC34" s="646"/>
      <c r="AD34" s="646"/>
    </row>
    <row r="35" customFormat="false" ht="18.75" hidden="false" customHeight="false" outlineLevel="0" collapsed="false">
      <c r="K35" s="646"/>
      <c r="L35" s="646"/>
      <c r="M35" s="646"/>
      <c r="N35" s="646"/>
      <c r="O35" s="646"/>
      <c r="P35" s="646"/>
      <c r="Q35" s="646"/>
      <c r="R35" s="646"/>
      <c r="S35" s="646"/>
      <c r="T35" s="646"/>
      <c r="U35" s="646"/>
      <c r="V35" s="646"/>
      <c r="W35" s="646"/>
      <c r="X35" s="646"/>
      <c r="Y35" s="646"/>
      <c r="Z35" s="646"/>
      <c r="AA35" s="646"/>
      <c r="AB35" s="646"/>
      <c r="AC35" s="646"/>
      <c r="AD35" s="646"/>
    </row>
    <row r="36" customFormat="false" ht="18.75" hidden="false" customHeight="false" outlineLevel="0" collapsed="false">
      <c r="K36" s="646"/>
      <c r="L36" s="646"/>
      <c r="M36" s="646"/>
      <c r="N36" s="646"/>
      <c r="O36" s="646"/>
      <c r="P36" s="646"/>
      <c r="Q36" s="646"/>
      <c r="R36" s="646"/>
      <c r="S36" s="646"/>
      <c r="T36" s="646"/>
      <c r="U36" s="646"/>
      <c r="V36" s="646"/>
      <c r="W36" s="646"/>
      <c r="X36" s="646"/>
      <c r="Y36" s="646"/>
      <c r="Z36" s="646"/>
      <c r="AA36" s="646"/>
      <c r="AB36" s="646"/>
      <c r="AC36" s="646"/>
      <c r="AD36" s="646"/>
    </row>
    <row r="37" customFormat="false" ht="18.75" hidden="false" customHeight="false" outlineLevel="0" collapsed="false">
      <c r="K37" s="646"/>
      <c r="L37" s="646"/>
      <c r="M37" s="646"/>
      <c r="N37" s="646"/>
      <c r="O37" s="646"/>
      <c r="P37" s="646"/>
      <c r="Q37" s="646"/>
      <c r="R37" s="646"/>
      <c r="S37" s="646"/>
      <c r="T37" s="646"/>
      <c r="U37" s="646"/>
      <c r="V37" s="646"/>
      <c r="W37" s="646"/>
      <c r="X37" s="646"/>
      <c r="Y37" s="646"/>
      <c r="Z37" s="646"/>
      <c r="AA37" s="646"/>
      <c r="AB37" s="646"/>
      <c r="AC37" s="646"/>
      <c r="AD37" s="646"/>
    </row>
    <row r="38" customFormat="false" ht="18.75" hidden="false" customHeight="false" outlineLevel="0" collapsed="false">
      <c r="K38" s="646"/>
      <c r="L38" s="646"/>
      <c r="M38" s="646"/>
      <c r="N38" s="646"/>
      <c r="O38" s="646"/>
      <c r="P38" s="646"/>
      <c r="Q38" s="646"/>
      <c r="R38" s="646"/>
      <c r="S38" s="646"/>
      <c r="T38" s="646"/>
      <c r="U38" s="646"/>
      <c r="V38" s="646"/>
      <c r="W38" s="646"/>
      <c r="X38" s="646"/>
      <c r="Y38" s="646"/>
      <c r="Z38" s="646"/>
      <c r="AA38" s="646"/>
      <c r="AB38" s="646"/>
      <c r="AC38" s="646"/>
      <c r="AD38" s="646"/>
    </row>
    <row r="39" customFormat="false" ht="18.75" hidden="false" customHeight="false" outlineLevel="0" collapsed="false">
      <c r="K39" s="646"/>
      <c r="L39" s="646"/>
      <c r="M39" s="646"/>
      <c r="N39" s="646"/>
      <c r="O39" s="646"/>
      <c r="P39" s="646"/>
      <c r="Q39" s="646"/>
      <c r="R39" s="646"/>
      <c r="S39" s="646"/>
      <c r="T39" s="646"/>
      <c r="U39" s="646"/>
      <c r="V39" s="646"/>
      <c r="W39" s="646"/>
      <c r="X39" s="646"/>
      <c r="Y39" s="646"/>
      <c r="Z39" s="646"/>
      <c r="AA39" s="646"/>
      <c r="AB39" s="646"/>
      <c r="AC39" s="646"/>
      <c r="AD39" s="646"/>
    </row>
  </sheetData>
  <mergeCells count="15">
    <mergeCell ref="A2:A4"/>
    <mergeCell ref="B2:E2"/>
    <mergeCell ref="F2:H2"/>
    <mergeCell ref="I2:J3"/>
    <mergeCell ref="K2:AB2"/>
    <mergeCell ref="AC2:AC4"/>
    <mergeCell ref="AE2:AE4"/>
    <mergeCell ref="AF2:AH4"/>
    <mergeCell ref="AS2:AS4"/>
    <mergeCell ref="AT2:AT4"/>
    <mergeCell ref="B3:E3"/>
    <mergeCell ref="F3:H3"/>
    <mergeCell ref="K3:AB3"/>
    <mergeCell ref="AE29:AH29"/>
    <mergeCell ref="AE30:AH31"/>
  </mergeCells>
  <dataValidations count="1">
    <dataValidation allowBlank="true" operator="between" showDropDown="false" showErrorMessage="true" showInputMessage="true" sqref="A29" type="list">
      <formula1>サービス名</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2:S25"/>
  <sheetViews>
    <sheetView showFormulas="false" showGridLines="true" showRowColHeaders="true" showZeros="true" rightToLeft="false" tabSelected="false" showOutlineSymbols="true" defaultGridColor="true" view="pageBreakPreview" topLeftCell="A1" colorId="64" zoomScale="100" zoomScaleNormal="96" zoomScalePageLayoutView="100" workbookViewId="0">
      <selection pane="topLeft" activeCell="A1" activeCellId="0" sqref="A1"/>
    </sheetView>
  </sheetViews>
  <sheetFormatPr defaultColWidth="9.796875" defaultRowHeight="18.75" zeroHeight="false" outlineLevelRow="0" outlineLevelCol="0"/>
  <cols>
    <col collapsed="false" customWidth="true" hidden="false" outlineLevel="0" max="2" min="2" style="0" width="14.37"/>
    <col collapsed="false" customWidth="true" hidden="false" outlineLevel="0" max="4" min="3" style="741" width="14.37"/>
    <col collapsed="false" customWidth="true" hidden="false" outlineLevel="0" max="5" min="5" style="741" width="35.18"/>
    <col collapsed="false" customWidth="true" hidden="false" outlineLevel="0" max="6" min="6" style="741" width="16.08"/>
    <col collapsed="false" customWidth="true" hidden="false" outlineLevel="0" max="7" min="7" style="741" width="14.37"/>
    <col collapsed="false" customWidth="true" hidden="false" outlineLevel="0" max="8" min="8" style="742" width="40.64"/>
    <col collapsed="false" customWidth="true" hidden="false" outlineLevel="0" max="9" min="9" style="741" width="14.37"/>
    <col collapsed="false" customWidth="true" hidden="false" outlineLevel="0" max="10" min="10" style="743" width="38.48"/>
    <col collapsed="false" customWidth="true" hidden="false" outlineLevel="0" max="11" min="11" style="741" width="14.37"/>
    <col collapsed="false" customWidth="true" hidden="false" outlineLevel="0" max="12" min="12" style="744" width="40.78"/>
    <col collapsed="false" customWidth="true" hidden="false" outlineLevel="0" max="13" min="13" style="0" width="40.21"/>
    <col collapsed="false" customWidth="true" hidden="false" outlineLevel="0" max="19" min="14" style="0" width="34.61"/>
  </cols>
  <sheetData>
    <row r="2" customFormat="false" ht="18.75" hidden="false" customHeight="false" outlineLevel="0" collapsed="false">
      <c r="B2" s="745" t="s">
        <v>472</v>
      </c>
      <c r="C2" s="746"/>
      <c r="D2" s="746"/>
      <c r="E2" s="746"/>
      <c r="F2" s="746"/>
      <c r="G2" s="746"/>
      <c r="I2" s="746"/>
      <c r="J2" s="747"/>
      <c r="K2" s="746"/>
      <c r="L2" s="748"/>
      <c r="M2" s="741"/>
      <c r="N2" s="741"/>
      <c r="O2" s="741"/>
      <c r="P2" s="741"/>
      <c r="Q2" s="741"/>
      <c r="R2" s="741"/>
      <c r="S2" s="741"/>
    </row>
    <row r="3" customFormat="false" ht="18.75" hidden="false" customHeight="true" outlineLevel="0" collapsed="false">
      <c r="B3" s="749" t="s">
        <v>380</v>
      </c>
      <c r="C3" s="750" t="s">
        <v>381</v>
      </c>
      <c r="D3" s="750" t="s">
        <v>382</v>
      </c>
      <c r="E3" s="750" t="s">
        <v>473</v>
      </c>
      <c r="F3" s="750" t="s">
        <v>474</v>
      </c>
      <c r="G3" s="750" t="s">
        <v>475</v>
      </c>
      <c r="H3" s="750"/>
      <c r="I3" s="750" t="s">
        <v>476</v>
      </c>
      <c r="J3" s="750"/>
      <c r="K3" s="750" t="s">
        <v>477</v>
      </c>
      <c r="L3" s="750"/>
      <c r="M3" s="751" t="s">
        <v>263</v>
      </c>
      <c r="N3" s="751" t="s">
        <v>478</v>
      </c>
      <c r="O3" s="751" t="s">
        <v>479</v>
      </c>
      <c r="P3" s="751" t="s">
        <v>274</v>
      </c>
      <c r="Q3" s="751" t="s">
        <v>277</v>
      </c>
      <c r="R3" s="751" t="s">
        <v>280</v>
      </c>
      <c r="S3" s="751" t="s">
        <v>342</v>
      </c>
    </row>
    <row r="4" customFormat="false" ht="18.75" hidden="false" customHeight="false" outlineLevel="0" collapsed="false">
      <c r="B4" s="749"/>
      <c r="C4" s="750"/>
      <c r="D4" s="750"/>
      <c r="E4" s="750"/>
      <c r="F4" s="750"/>
      <c r="G4" s="750"/>
      <c r="H4" s="750"/>
      <c r="I4" s="750"/>
      <c r="J4" s="750"/>
      <c r="K4" s="750"/>
      <c r="L4" s="750"/>
      <c r="M4" s="751"/>
      <c r="N4" s="751"/>
      <c r="O4" s="751"/>
      <c r="P4" s="751"/>
      <c r="Q4" s="751"/>
      <c r="R4" s="751"/>
      <c r="S4" s="751"/>
    </row>
    <row r="5" customFormat="false" ht="18.75" hidden="false" customHeight="false" outlineLevel="0" collapsed="false">
      <c r="B5" s="749"/>
      <c r="C5" s="750"/>
      <c r="D5" s="750"/>
      <c r="E5" s="750"/>
      <c r="F5" s="750"/>
      <c r="G5" s="750"/>
      <c r="H5" s="750"/>
      <c r="I5" s="750"/>
      <c r="J5" s="750"/>
      <c r="K5" s="750"/>
      <c r="L5" s="750"/>
      <c r="M5" s="751"/>
      <c r="N5" s="751"/>
      <c r="O5" s="751"/>
      <c r="P5" s="751"/>
      <c r="Q5" s="751"/>
      <c r="R5" s="751"/>
      <c r="S5" s="751"/>
    </row>
    <row r="6" customFormat="false" ht="48" hidden="false" customHeight="true" outlineLevel="0" collapsed="false">
      <c r="B6" s="749" t="s">
        <v>311</v>
      </c>
      <c r="C6" s="750" t="s">
        <v>398</v>
      </c>
      <c r="D6" s="752" t="s">
        <v>293</v>
      </c>
      <c r="E6" s="752" t="str">
        <f aca="false">B6&amp;C6&amp;D6</f>
        <v>処遇加算Ⅰ特定加算Ⅰベア加算</v>
      </c>
      <c r="F6" s="752" t="s">
        <v>388</v>
      </c>
      <c r="G6" s="753" t="s">
        <v>388</v>
      </c>
      <c r="H6" s="754" t="s">
        <v>480</v>
      </c>
      <c r="I6" s="753"/>
      <c r="J6" s="755" t="s">
        <v>481</v>
      </c>
      <c r="K6" s="753"/>
      <c r="L6" s="756" t="s">
        <v>481</v>
      </c>
      <c r="M6" s="757" t="s">
        <v>482</v>
      </c>
      <c r="N6" s="757" t="s">
        <v>482</v>
      </c>
      <c r="O6" s="757" t="s">
        <v>482</v>
      </c>
      <c r="P6" s="757" t="s">
        <v>482</v>
      </c>
      <c r="Q6" s="757" t="s">
        <v>482</v>
      </c>
      <c r="R6" s="757" t="s">
        <v>482</v>
      </c>
      <c r="S6" s="757" t="s">
        <v>482</v>
      </c>
    </row>
    <row r="7" customFormat="false" ht="48" hidden="false" customHeight="true" outlineLevel="0" collapsed="false">
      <c r="B7" s="749" t="s">
        <v>311</v>
      </c>
      <c r="C7" s="750" t="s">
        <v>398</v>
      </c>
      <c r="D7" s="752" t="s">
        <v>401</v>
      </c>
      <c r="E7" s="752" t="str">
        <f aca="false">B7&amp;C7&amp;D7</f>
        <v>処遇加算Ⅰ特定加算Ⅰベア加算なし</v>
      </c>
      <c r="F7" s="752" t="s">
        <v>483</v>
      </c>
      <c r="G7" s="753" t="s">
        <v>388</v>
      </c>
      <c r="H7" s="758" t="s">
        <v>484</v>
      </c>
      <c r="I7" s="753" t="s">
        <v>483</v>
      </c>
      <c r="J7" s="755" t="s">
        <v>485</v>
      </c>
      <c r="K7" s="759"/>
      <c r="L7" s="760"/>
      <c r="M7" s="757" t="s">
        <v>486</v>
      </c>
      <c r="N7" s="757" t="s">
        <v>482</v>
      </c>
      <c r="O7" s="757" t="s">
        <v>482</v>
      </c>
      <c r="P7" s="757" t="s">
        <v>482</v>
      </c>
      <c r="Q7" s="757" t="s">
        <v>482</v>
      </c>
      <c r="R7" s="757" t="s">
        <v>482</v>
      </c>
      <c r="S7" s="757" t="s">
        <v>482</v>
      </c>
    </row>
    <row r="8" customFormat="false" ht="48" hidden="false" customHeight="true" outlineLevel="0" collapsed="false">
      <c r="B8" s="749" t="s">
        <v>395</v>
      </c>
      <c r="C8" s="750" t="s">
        <v>398</v>
      </c>
      <c r="D8" s="752" t="s">
        <v>293</v>
      </c>
      <c r="E8" s="752" t="str">
        <f aca="false">B8&amp;C8&amp;D8</f>
        <v>処遇加算Ⅱ特定加算Ⅰベア加算</v>
      </c>
      <c r="F8" s="753" t="s">
        <v>487</v>
      </c>
      <c r="G8" s="753" t="s">
        <v>388</v>
      </c>
      <c r="H8" s="758" t="s">
        <v>488</v>
      </c>
      <c r="I8" s="753" t="s">
        <v>487</v>
      </c>
      <c r="J8" s="761" t="s">
        <v>489</v>
      </c>
      <c r="K8" s="762"/>
      <c r="L8" s="763"/>
      <c r="M8" s="764" t="s">
        <v>482</v>
      </c>
      <c r="N8" s="757" t="s">
        <v>482</v>
      </c>
      <c r="O8" s="757" t="s">
        <v>482</v>
      </c>
      <c r="P8" s="757" t="s">
        <v>490</v>
      </c>
      <c r="Q8" s="757" t="s">
        <v>482</v>
      </c>
      <c r="R8" s="757" t="s">
        <v>482</v>
      </c>
      <c r="S8" s="757" t="s">
        <v>482</v>
      </c>
    </row>
    <row r="9" customFormat="false" ht="48" hidden="false" customHeight="true" outlineLevel="0" collapsed="false">
      <c r="B9" s="749" t="s">
        <v>395</v>
      </c>
      <c r="C9" s="750" t="s">
        <v>398</v>
      </c>
      <c r="D9" s="752" t="s">
        <v>401</v>
      </c>
      <c r="E9" s="752" t="str">
        <f aca="false">B9&amp;C9&amp;D9</f>
        <v>処遇加算Ⅱ特定加算Ⅰベア加算なし</v>
      </c>
      <c r="F9" s="753" t="s">
        <v>491</v>
      </c>
      <c r="G9" s="753" t="s">
        <v>388</v>
      </c>
      <c r="H9" s="758" t="s">
        <v>492</v>
      </c>
      <c r="I9" s="753" t="s">
        <v>483</v>
      </c>
      <c r="J9" s="765" t="s">
        <v>493</v>
      </c>
      <c r="K9" s="753" t="s">
        <v>491</v>
      </c>
      <c r="L9" s="756" t="s">
        <v>494</v>
      </c>
      <c r="M9" s="757" t="s">
        <v>486</v>
      </c>
      <c r="N9" s="757" t="s">
        <v>482</v>
      </c>
      <c r="O9" s="757" t="s">
        <v>482</v>
      </c>
      <c r="P9" s="757" t="s">
        <v>490</v>
      </c>
      <c r="Q9" s="757" t="s">
        <v>482</v>
      </c>
      <c r="R9" s="757" t="s">
        <v>482</v>
      </c>
      <c r="S9" s="757" t="s">
        <v>482</v>
      </c>
    </row>
    <row r="10" customFormat="false" ht="48" hidden="false" customHeight="true" outlineLevel="0" collapsed="false">
      <c r="B10" s="749" t="s">
        <v>396</v>
      </c>
      <c r="C10" s="750" t="s">
        <v>398</v>
      </c>
      <c r="D10" s="752" t="s">
        <v>293</v>
      </c>
      <c r="E10" s="752" t="str">
        <f aca="false">B10&amp;C10&amp;D10</f>
        <v>処遇加算Ⅲ特定加算Ⅰベア加算</v>
      </c>
      <c r="F10" s="753" t="s">
        <v>495</v>
      </c>
      <c r="G10" s="753" t="s">
        <v>388</v>
      </c>
      <c r="H10" s="758" t="s">
        <v>496</v>
      </c>
      <c r="I10" s="753" t="s">
        <v>495</v>
      </c>
      <c r="J10" s="761" t="s">
        <v>497</v>
      </c>
      <c r="K10" s="762"/>
      <c r="L10" s="763"/>
      <c r="M10" s="764" t="s">
        <v>482</v>
      </c>
      <c r="N10" s="757" t="s">
        <v>498</v>
      </c>
      <c r="O10" s="757" t="s">
        <v>499</v>
      </c>
      <c r="P10" s="757" t="s">
        <v>482</v>
      </c>
      <c r="Q10" s="757" t="s">
        <v>482</v>
      </c>
      <c r="R10" s="757" t="s">
        <v>482</v>
      </c>
      <c r="S10" s="757" t="s">
        <v>482</v>
      </c>
    </row>
    <row r="11" customFormat="false" ht="48" hidden="false" customHeight="true" outlineLevel="0" collapsed="false">
      <c r="B11" s="749" t="s">
        <v>396</v>
      </c>
      <c r="C11" s="750" t="s">
        <v>398</v>
      </c>
      <c r="D11" s="752" t="s">
        <v>401</v>
      </c>
      <c r="E11" s="752" t="str">
        <f aca="false">B11&amp;C11&amp;D11</f>
        <v>処遇加算Ⅲ特定加算Ⅰベア加算なし</v>
      </c>
      <c r="F11" s="753" t="s">
        <v>500</v>
      </c>
      <c r="G11" s="753" t="s">
        <v>388</v>
      </c>
      <c r="H11" s="758" t="s">
        <v>501</v>
      </c>
      <c r="I11" s="753" t="s">
        <v>483</v>
      </c>
      <c r="J11" s="765" t="s">
        <v>502</v>
      </c>
      <c r="K11" s="753" t="s">
        <v>500</v>
      </c>
      <c r="L11" s="766" t="s">
        <v>503</v>
      </c>
      <c r="M11" s="757" t="s">
        <v>486</v>
      </c>
      <c r="N11" s="757" t="s">
        <v>498</v>
      </c>
      <c r="O11" s="757" t="s">
        <v>499</v>
      </c>
      <c r="P11" s="757" t="s">
        <v>482</v>
      </c>
      <c r="Q11" s="757" t="s">
        <v>482</v>
      </c>
      <c r="R11" s="757" t="s">
        <v>482</v>
      </c>
      <c r="S11" s="757" t="s">
        <v>482</v>
      </c>
    </row>
    <row r="12" customFormat="false" ht="48" hidden="false" customHeight="true" outlineLevel="0" collapsed="false">
      <c r="B12" s="749" t="s">
        <v>311</v>
      </c>
      <c r="C12" s="750" t="s">
        <v>399</v>
      </c>
      <c r="D12" s="752" t="s">
        <v>293</v>
      </c>
      <c r="E12" s="752" t="str">
        <f aca="false">B12&amp;C12&amp;D12</f>
        <v>処遇加算Ⅰ特定加算Ⅱベア加算</v>
      </c>
      <c r="F12" s="752" t="s">
        <v>394</v>
      </c>
      <c r="G12" s="753" t="s">
        <v>394</v>
      </c>
      <c r="H12" s="754" t="s">
        <v>504</v>
      </c>
      <c r="I12" s="753"/>
      <c r="J12" s="765"/>
      <c r="K12" s="753"/>
      <c r="L12" s="756"/>
      <c r="M12" s="764" t="s">
        <v>482</v>
      </c>
      <c r="N12" s="757" t="s">
        <v>482</v>
      </c>
      <c r="O12" s="757" t="s">
        <v>482</v>
      </c>
      <c r="P12" s="757" t="s">
        <v>482</v>
      </c>
      <c r="Q12" s="757" t="s">
        <v>482</v>
      </c>
      <c r="R12" s="757" t="s">
        <v>482</v>
      </c>
      <c r="S12" s="757" t="s">
        <v>482</v>
      </c>
    </row>
    <row r="13" customFormat="false" ht="48" hidden="false" customHeight="true" outlineLevel="0" collapsed="false">
      <c r="B13" s="749" t="s">
        <v>311</v>
      </c>
      <c r="C13" s="750" t="s">
        <v>399</v>
      </c>
      <c r="D13" s="752" t="s">
        <v>401</v>
      </c>
      <c r="E13" s="752" t="str">
        <f aca="false">B13&amp;C13&amp;D13</f>
        <v>処遇加算Ⅰ特定加算Ⅱベア加算なし</v>
      </c>
      <c r="F13" s="752" t="s">
        <v>505</v>
      </c>
      <c r="G13" s="753" t="s">
        <v>394</v>
      </c>
      <c r="H13" s="758" t="s">
        <v>506</v>
      </c>
      <c r="I13" s="753" t="s">
        <v>505</v>
      </c>
      <c r="J13" s="767" t="s">
        <v>507</v>
      </c>
      <c r="K13" s="753"/>
      <c r="L13" s="756"/>
      <c r="M13" s="757" t="s">
        <v>486</v>
      </c>
      <c r="N13" s="757" t="s">
        <v>482</v>
      </c>
      <c r="O13" s="757" t="s">
        <v>482</v>
      </c>
      <c r="P13" s="757" t="s">
        <v>482</v>
      </c>
      <c r="Q13" s="757" t="s">
        <v>482</v>
      </c>
      <c r="R13" s="757" t="s">
        <v>482</v>
      </c>
      <c r="S13" s="757" t="s">
        <v>482</v>
      </c>
    </row>
    <row r="14" customFormat="false" ht="48" hidden="false" customHeight="true" outlineLevel="0" collapsed="false">
      <c r="B14" s="749" t="s">
        <v>395</v>
      </c>
      <c r="C14" s="750" t="s">
        <v>399</v>
      </c>
      <c r="D14" s="752" t="s">
        <v>293</v>
      </c>
      <c r="E14" s="752" t="str">
        <f aca="false">B14&amp;C14&amp;D14</f>
        <v>処遇加算Ⅱ特定加算Ⅱベア加算</v>
      </c>
      <c r="F14" s="753" t="s">
        <v>508</v>
      </c>
      <c r="G14" s="753" t="s">
        <v>394</v>
      </c>
      <c r="H14" s="758" t="s">
        <v>509</v>
      </c>
      <c r="I14" s="753" t="s">
        <v>508</v>
      </c>
      <c r="J14" s="761" t="s">
        <v>510</v>
      </c>
      <c r="K14" s="762"/>
      <c r="L14" s="763"/>
      <c r="M14" s="757" t="s">
        <v>482</v>
      </c>
      <c r="N14" s="757" t="s">
        <v>482</v>
      </c>
      <c r="O14" s="757" t="s">
        <v>482</v>
      </c>
      <c r="P14" s="757" t="s">
        <v>490</v>
      </c>
      <c r="Q14" s="757" t="s">
        <v>482</v>
      </c>
      <c r="R14" s="757" t="s">
        <v>482</v>
      </c>
      <c r="S14" s="757" t="s">
        <v>482</v>
      </c>
    </row>
    <row r="15" customFormat="false" ht="48" hidden="false" customHeight="true" outlineLevel="0" collapsed="false">
      <c r="B15" s="749" t="s">
        <v>395</v>
      </c>
      <c r="C15" s="750" t="s">
        <v>399</v>
      </c>
      <c r="D15" s="752" t="s">
        <v>401</v>
      </c>
      <c r="E15" s="752" t="str">
        <f aca="false">B15&amp;C15&amp;D15</f>
        <v>処遇加算Ⅱ特定加算Ⅱベア加算なし</v>
      </c>
      <c r="F15" s="753" t="s">
        <v>511</v>
      </c>
      <c r="G15" s="753" t="s">
        <v>394</v>
      </c>
      <c r="H15" s="758" t="s">
        <v>512</v>
      </c>
      <c r="I15" s="753" t="s">
        <v>505</v>
      </c>
      <c r="J15" s="765" t="s">
        <v>513</v>
      </c>
      <c r="K15" s="753" t="s">
        <v>511</v>
      </c>
      <c r="L15" s="756" t="s">
        <v>514</v>
      </c>
      <c r="M15" s="757" t="s">
        <v>486</v>
      </c>
      <c r="N15" s="757" t="s">
        <v>482</v>
      </c>
      <c r="O15" s="757" t="s">
        <v>482</v>
      </c>
      <c r="P15" s="757" t="s">
        <v>490</v>
      </c>
      <c r="Q15" s="757" t="s">
        <v>482</v>
      </c>
      <c r="R15" s="757" t="s">
        <v>482</v>
      </c>
      <c r="S15" s="757" t="s">
        <v>482</v>
      </c>
    </row>
    <row r="16" customFormat="false" ht="48" hidden="false" customHeight="true" outlineLevel="0" collapsed="false">
      <c r="B16" s="749" t="s">
        <v>396</v>
      </c>
      <c r="C16" s="750" t="s">
        <v>399</v>
      </c>
      <c r="D16" s="752" t="s">
        <v>293</v>
      </c>
      <c r="E16" s="752" t="str">
        <f aca="false">B16&amp;C16&amp;D16</f>
        <v>処遇加算Ⅲ特定加算Ⅱベア加算</v>
      </c>
      <c r="F16" s="753" t="s">
        <v>515</v>
      </c>
      <c r="G16" s="753" t="s">
        <v>394</v>
      </c>
      <c r="H16" s="768" t="s">
        <v>516</v>
      </c>
      <c r="I16" s="753" t="s">
        <v>515</v>
      </c>
      <c r="J16" s="767" t="s">
        <v>517</v>
      </c>
      <c r="K16" s="762"/>
      <c r="L16" s="763"/>
      <c r="M16" s="764" t="s">
        <v>482</v>
      </c>
      <c r="N16" s="757" t="s">
        <v>498</v>
      </c>
      <c r="O16" s="757" t="s">
        <v>499</v>
      </c>
      <c r="P16" s="757" t="s">
        <v>482</v>
      </c>
      <c r="Q16" s="757" t="s">
        <v>482</v>
      </c>
      <c r="R16" s="757" t="s">
        <v>482</v>
      </c>
      <c r="S16" s="757" t="s">
        <v>482</v>
      </c>
    </row>
    <row r="17" customFormat="false" ht="48" hidden="false" customHeight="true" outlineLevel="0" collapsed="false">
      <c r="B17" s="749" t="s">
        <v>396</v>
      </c>
      <c r="C17" s="750" t="s">
        <v>399</v>
      </c>
      <c r="D17" s="752" t="s">
        <v>401</v>
      </c>
      <c r="E17" s="752" t="str">
        <f aca="false">B17&amp;C17&amp;D17</f>
        <v>処遇加算Ⅲ特定加算Ⅱベア加算なし</v>
      </c>
      <c r="F17" s="753" t="s">
        <v>518</v>
      </c>
      <c r="G17" s="759" t="s">
        <v>394</v>
      </c>
      <c r="H17" s="768" t="s">
        <v>519</v>
      </c>
      <c r="I17" s="753" t="s">
        <v>515</v>
      </c>
      <c r="J17" s="755" t="s">
        <v>520</v>
      </c>
      <c r="K17" s="769" t="s">
        <v>518</v>
      </c>
      <c r="L17" s="770" t="s">
        <v>521</v>
      </c>
      <c r="M17" s="757" t="s">
        <v>486</v>
      </c>
      <c r="N17" s="757" t="s">
        <v>498</v>
      </c>
      <c r="O17" s="757" t="s">
        <v>499</v>
      </c>
      <c r="P17" s="757" t="s">
        <v>482</v>
      </c>
      <c r="Q17" s="757" t="s">
        <v>482</v>
      </c>
      <c r="R17" s="757" t="s">
        <v>482</v>
      </c>
      <c r="S17" s="757" t="s">
        <v>482</v>
      </c>
    </row>
    <row r="18" customFormat="false" ht="48" hidden="false" customHeight="true" outlineLevel="0" collapsed="false">
      <c r="B18" s="749" t="s">
        <v>311</v>
      </c>
      <c r="C18" s="750" t="s">
        <v>400</v>
      </c>
      <c r="D18" s="752" t="s">
        <v>293</v>
      </c>
      <c r="E18" s="752" t="str">
        <f aca="false">B18&amp;C18&amp;D18</f>
        <v>処遇加算Ⅰ特定加算なしベア加算</v>
      </c>
      <c r="F18" s="771" t="s">
        <v>402</v>
      </c>
      <c r="G18" s="759" t="s">
        <v>394</v>
      </c>
      <c r="H18" s="772" t="s">
        <v>522</v>
      </c>
      <c r="I18" s="773" t="s">
        <v>402</v>
      </c>
      <c r="J18" s="754" t="s">
        <v>523</v>
      </c>
      <c r="K18" s="753"/>
      <c r="L18" s="756"/>
      <c r="M18" s="764" t="s">
        <v>482</v>
      </c>
      <c r="N18" s="757" t="s">
        <v>482</v>
      </c>
      <c r="O18" s="757" t="s">
        <v>482</v>
      </c>
      <c r="P18" s="757" t="s">
        <v>482</v>
      </c>
      <c r="Q18" s="757" t="s">
        <v>524</v>
      </c>
      <c r="R18" s="757" t="s">
        <v>482</v>
      </c>
      <c r="S18" s="757" t="s">
        <v>525</v>
      </c>
    </row>
    <row r="19" customFormat="false" ht="48" hidden="false" customHeight="true" outlineLevel="0" collapsed="false">
      <c r="B19" s="749" t="s">
        <v>311</v>
      </c>
      <c r="C19" s="750" t="s">
        <v>400</v>
      </c>
      <c r="D19" s="752" t="s">
        <v>401</v>
      </c>
      <c r="E19" s="752" t="str">
        <f aca="false">B19&amp;C19&amp;D19</f>
        <v>処遇加算Ⅰ特定加算なしベア加算なし</v>
      </c>
      <c r="F19" s="771" t="s">
        <v>526</v>
      </c>
      <c r="G19" s="753" t="s">
        <v>394</v>
      </c>
      <c r="H19" s="755" t="s">
        <v>527</v>
      </c>
      <c r="I19" s="773" t="s">
        <v>402</v>
      </c>
      <c r="J19" s="758" t="s">
        <v>528</v>
      </c>
      <c r="K19" s="753" t="s">
        <v>526</v>
      </c>
      <c r="L19" s="755" t="s">
        <v>529</v>
      </c>
      <c r="M19" s="757" t="s">
        <v>486</v>
      </c>
      <c r="N19" s="757" t="s">
        <v>482</v>
      </c>
      <c r="O19" s="757" t="s">
        <v>482</v>
      </c>
      <c r="P19" s="757" t="s">
        <v>482</v>
      </c>
      <c r="Q19" s="757" t="s">
        <v>524</v>
      </c>
      <c r="R19" s="757" t="s">
        <v>482</v>
      </c>
      <c r="S19" s="757" t="s">
        <v>525</v>
      </c>
    </row>
    <row r="20" customFormat="false" ht="48" hidden="false" customHeight="true" outlineLevel="0" collapsed="false">
      <c r="B20" s="749" t="s">
        <v>395</v>
      </c>
      <c r="C20" s="750" t="s">
        <v>400</v>
      </c>
      <c r="D20" s="752" t="s">
        <v>293</v>
      </c>
      <c r="E20" s="752" t="str">
        <f aca="false">B20&amp;C20&amp;D20</f>
        <v>処遇加算Ⅱ特定加算なしベア加算</v>
      </c>
      <c r="F20" s="753" t="s">
        <v>403</v>
      </c>
      <c r="G20" s="769" t="s">
        <v>394</v>
      </c>
      <c r="H20" s="774" t="s">
        <v>530</v>
      </c>
      <c r="I20" s="773" t="s">
        <v>402</v>
      </c>
      <c r="J20" s="775" t="s">
        <v>531</v>
      </c>
      <c r="K20" s="753" t="s">
        <v>403</v>
      </c>
      <c r="L20" s="754" t="s">
        <v>532</v>
      </c>
      <c r="M20" s="764" t="s">
        <v>482</v>
      </c>
      <c r="N20" s="757" t="s">
        <v>482</v>
      </c>
      <c r="O20" s="757" t="s">
        <v>482</v>
      </c>
      <c r="P20" s="757" t="s">
        <v>482</v>
      </c>
      <c r="Q20" s="757" t="s">
        <v>524</v>
      </c>
      <c r="R20" s="757" t="s">
        <v>482</v>
      </c>
      <c r="S20" s="757" t="s">
        <v>525</v>
      </c>
    </row>
    <row r="21" customFormat="false" ht="48" hidden="false" customHeight="true" outlineLevel="0" collapsed="false">
      <c r="B21" s="749" t="s">
        <v>395</v>
      </c>
      <c r="C21" s="750" t="s">
        <v>400</v>
      </c>
      <c r="D21" s="752" t="s">
        <v>401</v>
      </c>
      <c r="E21" s="752" t="str">
        <f aca="false">B21&amp;C21&amp;D21</f>
        <v>処遇加算Ⅱ特定加算なしベア加算なし</v>
      </c>
      <c r="F21" s="753" t="s">
        <v>533</v>
      </c>
      <c r="G21" s="753" t="s">
        <v>402</v>
      </c>
      <c r="H21" s="758" t="s">
        <v>534</v>
      </c>
      <c r="I21" s="753" t="s">
        <v>403</v>
      </c>
      <c r="J21" s="775" t="s">
        <v>535</v>
      </c>
      <c r="K21" s="753" t="s">
        <v>533</v>
      </c>
      <c r="L21" s="766" t="s">
        <v>536</v>
      </c>
      <c r="M21" s="757" t="s">
        <v>486</v>
      </c>
      <c r="N21" s="757" t="s">
        <v>482</v>
      </c>
      <c r="O21" s="757" t="s">
        <v>482</v>
      </c>
      <c r="P21" s="757" t="s">
        <v>482</v>
      </c>
      <c r="Q21" s="757" t="s">
        <v>524</v>
      </c>
      <c r="R21" s="757" t="s">
        <v>482</v>
      </c>
      <c r="S21" s="757" t="s">
        <v>525</v>
      </c>
    </row>
    <row r="22" customFormat="false" ht="48" hidden="false" customHeight="true" outlineLevel="0" collapsed="false">
      <c r="B22" s="749" t="s">
        <v>396</v>
      </c>
      <c r="C22" s="750" t="s">
        <v>400</v>
      </c>
      <c r="D22" s="752" t="s">
        <v>293</v>
      </c>
      <c r="E22" s="752" t="str">
        <f aca="false">B22&amp;C22&amp;D22</f>
        <v>処遇加算Ⅲ特定加算なしベア加算</v>
      </c>
      <c r="F22" s="753" t="s">
        <v>537</v>
      </c>
      <c r="G22" s="753" t="s">
        <v>402</v>
      </c>
      <c r="H22" s="758" t="s">
        <v>538</v>
      </c>
      <c r="I22" s="753" t="s">
        <v>403</v>
      </c>
      <c r="J22" s="775" t="s">
        <v>539</v>
      </c>
      <c r="K22" s="753" t="s">
        <v>537</v>
      </c>
      <c r="L22" s="756" t="s">
        <v>540</v>
      </c>
      <c r="M22" s="757" t="s">
        <v>482</v>
      </c>
      <c r="N22" s="757" t="s">
        <v>498</v>
      </c>
      <c r="O22" s="757" t="s">
        <v>499</v>
      </c>
      <c r="P22" s="757" t="s">
        <v>482</v>
      </c>
      <c r="Q22" s="757" t="s">
        <v>524</v>
      </c>
      <c r="R22" s="757" t="s">
        <v>482</v>
      </c>
      <c r="S22" s="757" t="s">
        <v>525</v>
      </c>
    </row>
    <row r="23" customFormat="false" ht="48" hidden="false" customHeight="true" outlineLevel="0" collapsed="false">
      <c r="B23" s="749" t="s">
        <v>396</v>
      </c>
      <c r="C23" s="750" t="s">
        <v>400</v>
      </c>
      <c r="D23" s="752" t="s">
        <v>401</v>
      </c>
      <c r="E23" s="752" t="str">
        <f aca="false">B23&amp;C23&amp;D23</f>
        <v>処遇加算Ⅲ特定加算なしベア加算なし</v>
      </c>
      <c r="F23" s="753" t="s">
        <v>541</v>
      </c>
      <c r="G23" s="753" t="s">
        <v>403</v>
      </c>
      <c r="H23" s="758" t="s">
        <v>542</v>
      </c>
      <c r="I23" s="753" t="s">
        <v>533</v>
      </c>
      <c r="J23" s="755" t="s">
        <v>543</v>
      </c>
      <c r="K23" s="753" t="s">
        <v>541</v>
      </c>
      <c r="L23" s="756" t="s">
        <v>544</v>
      </c>
      <c r="M23" s="757" t="s">
        <v>486</v>
      </c>
      <c r="N23" s="757" t="s">
        <v>498</v>
      </c>
      <c r="O23" s="757" t="s">
        <v>499</v>
      </c>
      <c r="P23" s="757" t="s">
        <v>482</v>
      </c>
      <c r="Q23" s="757" t="s">
        <v>524</v>
      </c>
      <c r="R23" s="757" t="s">
        <v>482</v>
      </c>
      <c r="S23" s="757" t="s">
        <v>525</v>
      </c>
    </row>
    <row r="24" customFormat="false" ht="20.25" hidden="false" customHeight="true" outlineLevel="0" collapsed="false">
      <c r="M24" s="741"/>
      <c r="N24" s="741"/>
      <c r="O24" s="741"/>
      <c r="P24" s="741"/>
      <c r="Q24" s="741"/>
      <c r="R24" s="741"/>
      <c r="S24" s="741"/>
    </row>
    <row r="25" customFormat="false" ht="24" hidden="false" customHeight="false" outlineLevel="0" collapsed="false">
      <c r="B25" s="741"/>
      <c r="L25" s="744" t="n">
        <v>1</v>
      </c>
      <c r="M25" s="741"/>
      <c r="N25" s="741"/>
      <c r="O25" s="741"/>
      <c r="P25" s="741"/>
      <c r="Q25" s="776" t="s">
        <v>545</v>
      </c>
      <c r="R25" s="776" t="s">
        <v>546</v>
      </c>
      <c r="S25" s="776" t="s">
        <v>545</v>
      </c>
    </row>
  </sheetData>
  <mergeCells count="15">
    <mergeCell ref="B3:B5"/>
    <mergeCell ref="C3:C5"/>
    <mergeCell ref="D3:D5"/>
    <mergeCell ref="E3:E5"/>
    <mergeCell ref="F3:F5"/>
    <mergeCell ref="G3:H5"/>
    <mergeCell ref="I3:J5"/>
    <mergeCell ref="K3:L5"/>
    <mergeCell ref="M3:M5"/>
    <mergeCell ref="N3:N5"/>
    <mergeCell ref="O3:O5"/>
    <mergeCell ref="P3:P5"/>
    <mergeCell ref="Q3:Q5"/>
    <mergeCell ref="R3:R5"/>
    <mergeCell ref="S3:S5"/>
  </mergeCells>
  <printOptions headings="false" gridLines="false" gridLinesSet="true" horizontalCentered="false" verticalCentered="false"/>
  <pageMargins left="0.7" right="0.7" top="0.75" bottom="0.75"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2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777" width="17.53"/>
    <col collapsed="false" customWidth="false" hidden="false" outlineLevel="0" max="2" min="2" style="777" width="10.34"/>
    <col collapsed="false" customWidth="true" hidden="false" outlineLevel="0" max="3" min="3" style="777" width="19.24"/>
    <col collapsed="false" customWidth="true" hidden="false" outlineLevel="0" max="4" min="4" style="777" width="18.39"/>
    <col collapsed="false" customWidth="false" hidden="false" outlineLevel="0" max="5" min="5" style="777" width="10.34"/>
    <col collapsed="false" customWidth="true" hidden="false" outlineLevel="0" max="6" min="6" style="777" width="22.4"/>
    <col collapsed="false" customWidth="false" hidden="false" outlineLevel="0" max="9" min="7" style="777" width="10.34"/>
    <col collapsed="false" customWidth="true" hidden="false" outlineLevel="0" max="10" min="10" style="777" width="60.03"/>
    <col collapsed="false" customWidth="true" hidden="false" outlineLevel="0" max="11" min="11" style="777" width="14.08"/>
    <col collapsed="false" customWidth="false" hidden="false" outlineLevel="0" max="1024" min="12" style="777" width="10.34"/>
  </cols>
  <sheetData>
    <row r="1" s="778" customFormat="true" ht="17.25" hidden="false" customHeight="false" outlineLevel="0" collapsed="false">
      <c r="A1" s="645" t="s">
        <v>547</v>
      </c>
      <c r="B1" s="777"/>
      <c r="C1" s="777" t="s">
        <v>548</v>
      </c>
      <c r="D1" s="777"/>
      <c r="E1" s="777"/>
      <c r="F1" s="778" t="s">
        <v>549</v>
      </c>
    </row>
    <row r="2" s="778" customFormat="true" ht="19.5" hidden="false" customHeight="false" outlineLevel="0" collapsed="false">
      <c r="A2" s="779" t="s">
        <v>550</v>
      </c>
      <c r="C2" s="780" t="s">
        <v>550</v>
      </c>
      <c r="D2" s="781" t="s">
        <v>551</v>
      </c>
      <c r="F2" s="782" t="s">
        <v>551</v>
      </c>
      <c r="G2" s="783" t="n">
        <v>0.7</v>
      </c>
      <c r="H2" s="783" t="n">
        <v>0.55</v>
      </c>
      <c r="I2" s="784" t="n">
        <v>0.45</v>
      </c>
      <c r="J2" s="780" t="s">
        <v>552</v>
      </c>
      <c r="K2" s="781" t="s">
        <v>553</v>
      </c>
    </row>
    <row r="3" s="778" customFormat="true" ht="18.75" hidden="false" customHeight="false" outlineLevel="0" collapsed="false">
      <c r="A3" s="785" t="s">
        <v>554</v>
      </c>
      <c r="C3" s="786" t="s">
        <v>554</v>
      </c>
      <c r="D3" s="787" t="s">
        <v>555</v>
      </c>
      <c r="F3" s="786" t="s">
        <v>556</v>
      </c>
      <c r="G3" s="788" t="n">
        <v>11.4</v>
      </c>
      <c r="H3" s="788" t="n">
        <v>11.1</v>
      </c>
      <c r="I3" s="789" t="n">
        <v>10.9</v>
      </c>
      <c r="J3" s="786" t="s">
        <v>386</v>
      </c>
      <c r="K3" s="790" t="n">
        <v>0.7</v>
      </c>
      <c r="M3" s="791"/>
      <c r="N3" s="791"/>
    </row>
    <row r="4" s="778" customFormat="true" ht="18.75" hidden="false" customHeight="false" outlineLevel="0" collapsed="false">
      <c r="A4" s="665" t="s">
        <v>557</v>
      </c>
      <c r="C4" s="792" t="s">
        <v>554</v>
      </c>
      <c r="D4" s="793" t="s">
        <v>558</v>
      </c>
      <c r="F4" s="792" t="s">
        <v>559</v>
      </c>
      <c r="G4" s="794" t="n">
        <v>11.4</v>
      </c>
      <c r="H4" s="794" t="n">
        <v>11.1</v>
      </c>
      <c r="I4" s="795" t="n">
        <v>10.9</v>
      </c>
      <c r="J4" s="792" t="s">
        <v>393</v>
      </c>
      <c r="K4" s="796" t="n">
        <v>0.7</v>
      </c>
      <c r="M4" s="791"/>
      <c r="N4" s="791"/>
    </row>
    <row r="5" s="778" customFormat="true" ht="18.75" hidden="false" customHeight="false" outlineLevel="0" collapsed="false">
      <c r="A5" s="665" t="s">
        <v>560</v>
      </c>
      <c r="C5" s="792" t="s">
        <v>554</v>
      </c>
      <c r="D5" s="793" t="s">
        <v>561</v>
      </c>
      <c r="F5" s="792" t="s">
        <v>562</v>
      </c>
      <c r="G5" s="794" t="n">
        <v>11.4</v>
      </c>
      <c r="H5" s="794" t="n">
        <v>11.1</v>
      </c>
      <c r="I5" s="795" t="n">
        <v>10.9</v>
      </c>
      <c r="J5" s="792" t="s">
        <v>418</v>
      </c>
      <c r="K5" s="796" t="n">
        <v>0.7</v>
      </c>
      <c r="M5" s="791"/>
      <c r="N5" s="791"/>
    </row>
    <row r="6" s="778" customFormat="true" ht="18.75" hidden="false" customHeight="false" outlineLevel="0" collapsed="false">
      <c r="A6" s="665" t="s">
        <v>563</v>
      </c>
      <c r="C6" s="792" t="s">
        <v>554</v>
      </c>
      <c r="D6" s="793" t="s">
        <v>564</v>
      </c>
      <c r="F6" s="792" t="s">
        <v>565</v>
      </c>
      <c r="G6" s="794" t="n">
        <v>11.4</v>
      </c>
      <c r="H6" s="794" t="n">
        <v>11.1</v>
      </c>
      <c r="I6" s="795" t="n">
        <v>10.9</v>
      </c>
      <c r="J6" s="792" t="s">
        <v>420</v>
      </c>
      <c r="K6" s="796" t="n">
        <v>0.7</v>
      </c>
      <c r="M6" s="791"/>
      <c r="N6" s="791"/>
    </row>
    <row r="7" s="778" customFormat="true" ht="18.75" hidden="false" customHeight="false" outlineLevel="0" collapsed="false">
      <c r="A7" s="665" t="s">
        <v>566</v>
      </c>
      <c r="C7" s="792" t="s">
        <v>554</v>
      </c>
      <c r="D7" s="793" t="s">
        <v>567</v>
      </c>
      <c r="F7" s="792" t="s">
        <v>568</v>
      </c>
      <c r="G7" s="794" t="n">
        <v>11.4</v>
      </c>
      <c r="H7" s="794" t="n">
        <v>11.1</v>
      </c>
      <c r="I7" s="795" t="n">
        <v>10.9</v>
      </c>
      <c r="J7" s="792" t="s">
        <v>425</v>
      </c>
      <c r="K7" s="796" t="n">
        <v>0.45</v>
      </c>
      <c r="M7" s="791"/>
      <c r="N7" s="791"/>
    </row>
    <row r="8" s="778" customFormat="true" ht="18.75" hidden="false" customHeight="false" outlineLevel="0" collapsed="false">
      <c r="A8" s="665" t="s">
        <v>569</v>
      </c>
      <c r="C8" s="792" t="s">
        <v>554</v>
      </c>
      <c r="D8" s="793" t="s">
        <v>570</v>
      </c>
      <c r="F8" s="792" t="s">
        <v>571</v>
      </c>
      <c r="G8" s="794" t="n">
        <v>11.4</v>
      </c>
      <c r="H8" s="794" t="n">
        <v>11.1</v>
      </c>
      <c r="I8" s="795" t="n">
        <v>10.9</v>
      </c>
      <c r="J8" s="792" t="s">
        <v>428</v>
      </c>
      <c r="K8" s="796" t="n">
        <v>0.45</v>
      </c>
    </row>
    <row r="9" s="778" customFormat="true" ht="18.75" hidden="false" customHeight="false" outlineLevel="0" collapsed="false">
      <c r="A9" s="665" t="s">
        <v>572</v>
      </c>
      <c r="C9" s="792" t="s">
        <v>554</v>
      </c>
      <c r="D9" s="793" t="s">
        <v>573</v>
      </c>
      <c r="F9" s="792" t="s">
        <v>574</v>
      </c>
      <c r="G9" s="794" t="n">
        <v>11.4</v>
      </c>
      <c r="H9" s="794" t="n">
        <v>11.1</v>
      </c>
      <c r="I9" s="795" t="n">
        <v>10.9</v>
      </c>
      <c r="J9" s="792" t="s">
        <v>429</v>
      </c>
      <c r="K9" s="796" t="n">
        <v>0.55</v>
      </c>
      <c r="M9" s="777"/>
    </row>
    <row r="10" s="778" customFormat="true" ht="18.75" hidden="false" customHeight="false" outlineLevel="0" collapsed="false">
      <c r="A10" s="665" t="s">
        <v>575</v>
      </c>
      <c r="C10" s="792" t="s">
        <v>554</v>
      </c>
      <c r="D10" s="793" t="s">
        <v>576</v>
      </c>
      <c r="F10" s="792" t="s">
        <v>577</v>
      </c>
      <c r="G10" s="794" t="n">
        <v>11.4</v>
      </c>
      <c r="H10" s="794" t="n">
        <v>11.1</v>
      </c>
      <c r="I10" s="795" t="n">
        <v>10.9</v>
      </c>
      <c r="J10" s="792" t="s">
        <v>431</v>
      </c>
      <c r="K10" s="796" t="n">
        <v>0.45</v>
      </c>
    </row>
    <row r="11" s="778" customFormat="true" ht="18.75" hidden="false" customHeight="false" outlineLevel="0" collapsed="false">
      <c r="A11" s="665" t="s">
        <v>578</v>
      </c>
      <c r="C11" s="792" t="s">
        <v>554</v>
      </c>
      <c r="D11" s="793" t="s">
        <v>579</v>
      </c>
      <c r="F11" s="792" t="s">
        <v>580</v>
      </c>
      <c r="G11" s="794" t="n">
        <v>11.4</v>
      </c>
      <c r="H11" s="794" t="n">
        <v>11.1</v>
      </c>
      <c r="I11" s="795" t="n">
        <v>10.9</v>
      </c>
      <c r="J11" s="792" t="s">
        <v>434</v>
      </c>
      <c r="K11" s="796" t="n">
        <v>0.45</v>
      </c>
    </row>
    <row r="12" s="778" customFormat="true" ht="18.75" hidden="false" customHeight="false" outlineLevel="0" collapsed="false">
      <c r="A12" s="665" t="s">
        <v>581</v>
      </c>
      <c r="C12" s="792" t="s">
        <v>554</v>
      </c>
      <c r="D12" s="793" t="s">
        <v>582</v>
      </c>
      <c r="F12" s="792" t="s">
        <v>583</v>
      </c>
      <c r="G12" s="794" t="n">
        <v>11.4</v>
      </c>
      <c r="H12" s="794" t="n">
        <v>11.1</v>
      </c>
      <c r="I12" s="795" t="n">
        <v>10.9</v>
      </c>
      <c r="J12" s="792" t="s">
        <v>436</v>
      </c>
      <c r="K12" s="796" t="n">
        <v>0.55</v>
      </c>
    </row>
    <row r="13" s="778" customFormat="true" ht="18.75" hidden="false" customHeight="false" outlineLevel="0" collapsed="false">
      <c r="A13" s="665" t="s">
        <v>584</v>
      </c>
      <c r="C13" s="792" t="s">
        <v>554</v>
      </c>
      <c r="D13" s="793" t="s">
        <v>585</v>
      </c>
      <c r="F13" s="792" t="s">
        <v>586</v>
      </c>
      <c r="G13" s="794" t="n">
        <v>11.4</v>
      </c>
      <c r="H13" s="794" t="n">
        <v>11.1</v>
      </c>
      <c r="I13" s="795" t="n">
        <v>10.9</v>
      </c>
      <c r="J13" s="792" t="s">
        <v>439</v>
      </c>
      <c r="K13" s="796" t="n">
        <v>0.55</v>
      </c>
    </row>
    <row r="14" s="778" customFormat="true" ht="18.75" hidden="false" customHeight="false" outlineLevel="0" collapsed="false">
      <c r="A14" s="665" t="s">
        <v>587</v>
      </c>
      <c r="C14" s="792" t="s">
        <v>554</v>
      </c>
      <c r="D14" s="793" t="s">
        <v>588</v>
      </c>
      <c r="F14" s="792" t="s">
        <v>589</v>
      </c>
      <c r="G14" s="794" t="n">
        <v>11.4</v>
      </c>
      <c r="H14" s="794" t="n">
        <v>11.1</v>
      </c>
      <c r="I14" s="795" t="n">
        <v>10.9</v>
      </c>
      <c r="J14" s="792" t="s">
        <v>442</v>
      </c>
      <c r="K14" s="796" t="n">
        <v>0.55</v>
      </c>
    </row>
    <row r="15" s="778" customFormat="true" ht="18.75" hidden="false" customHeight="false" outlineLevel="0" collapsed="false">
      <c r="A15" s="665" t="s">
        <v>590</v>
      </c>
      <c r="C15" s="792" t="s">
        <v>554</v>
      </c>
      <c r="D15" s="793" t="s">
        <v>591</v>
      </c>
      <c r="F15" s="792" t="s">
        <v>592</v>
      </c>
      <c r="G15" s="794" t="n">
        <v>11.4</v>
      </c>
      <c r="H15" s="794" t="n">
        <v>11.1</v>
      </c>
      <c r="I15" s="795" t="n">
        <v>10.9</v>
      </c>
      <c r="J15" s="792" t="s">
        <v>443</v>
      </c>
      <c r="K15" s="796" t="n">
        <v>0.45</v>
      </c>
    </row>
    <row r="16" s="778" customFormat="true" ht="18.75" hidden="false" customHeight="false" outlineLevel="0" collapsed="false">
      <c r="A16" s="665" t="s">
        <v>593</v>
      </c>
      <c r="C16" s="792" t="s">
        <v>554</v>
      </c>
      <c r="D16" s="793" t="s">
        <v>594</v>
      </c>
      <c r="F16" s="792" t="s">
        <v>595</v>
      </c>
      <c r="G16" s="794" t="n">
        <v>11.4</v>
      </c>
      <c r="H16" s="794" t="n">
        <v>11.1</v>
      </c>
      <c r="I16" s="795" t="n">
        <v>10.9</v>
      </c>
      <c r="J16" s="792" t="s">
        <v>445</v>
      </c>
      <c r="K16" s="796" t="n">
        <v>0.45</v>
      </c>
    </row>
    <row r="17" s="778" customFormat="true" ht="18.75" hidden="false" customHeight="false" outlineLevel="0" collapsed="false">
      <c r="A17" s="665" t="s">
        <v>596</v>
      </c>
      <c r="C17" s="792" t="s">
        <v>554</v>
      </c>
      <c r="D17" s="793" t="s">
        <v>597</v>
      </c>
      <c r="F17" s="792" t="s">
        <v>598</v>
      </c>
      <c r="G17" s="794" t="n">
        <v>11.4</v>
      </c>
      <c r="H17" s="794" t="n">
        <v>11.1</v>
      </c>
      <c r="I17" s="795" t="n">
        <v>10.9</v>
      </c>
      <c r="J17" s="792" t="s">
        <v>446</v>
      </c>
      <c r="K17" s="796" t="n">
        <v>0.45</v>
      </c>
    </row>
    <row r="18" s="778" customFormat="true" ht="18.75" hidden="false" customHeight="false" outlineLevel="0" collapsed="false">
      <c r="A18" s="665" t="s">
        <v>599</v>
      </c>
      <c r="C18" s="792" t="s">
        <v>554</v>
      </c>
      <c r="D18" s="793" t="s">
        <v>600</v>
      </c>
      <c r="F18" s="792" t="s">
        <v>601</v>
      </c>
      <c r="G18" s="794" t="n">
        <v>11.4</v>
      </c>
      <c r="H18" s="794" t="n">
        <v>11.1</v>
      </c>
      <c r="I18" s="795" t="n">
        <v>10.9</v>
      </c>
      <c r="J18" s="792" t="s">
        <v>447</v>
      </c>
      <c r="K18" s="796" t="n">
        <v>0.55</v>
      </c>
    </row>
    <row r="19" s="778" customFormat="true" ht="18.75" hidden="false" customHeight="false" outlineLevel="0" collapsed="false">
      <c r="A19" s="665" t="s">
        <v>602</v>
      </c>
      <c r="C19" s="792" t="s">
        <v>554</v>
      </c>
      <c r="D19" s="793" t="s">
        <v>603</v>
      </c>
      <c r="F19" s="792" t="s">
        <v>604</v>
      </c>
      <c r="G19" s="794" t="n">
        <v>11.4</v>
      </c>
      <c r="H19" s="794" t="n">
        <v>11.1</v>
      </c>
      <c r="I19" s="795" t="n">
        <v>10.9</v>
      </c>
      <c r="J19" s="792" t="s">
        <v>450</v>
      </c>
      <c r="K19" s="796" t="n">
        <v>0.45</v>
      </c>
    </row>
    <row r="20" s="778" customFormat="true" ht="18.75" hidden="false" customHeight="false" outlineLevel="0" collapsed="false">
      <c r="A20" s="665" t="s">
        <v>605</v>
      </c>
      <c r="C20" s="792" t="s">
        <v>554</v>
      </c>
      <c r="D20" s="793" t="s">
        <v>606</v>
      </c>
      <c r="F20" s="792" t="s">
        <v>607</v>
      </c>
      <c r="G20" s="794" t="n">
        <v>11.4</v>
      </c>
      <c r="H20" s="794" t="n">
        <v>11.1</v>
      </c>
      <c r="I20" s="795" t="n">
        <v>10.9</v>
      </c>
      <c r="J20" s="792" t="s">
        <v>451</v>
      </c>
      <c r="K20" s="796" t="n">
        <v>0.45</v>
      </c>
    </row>
    <row r="21" s="778" customFormat="true" ht="18.75" hidden="false" customHeight="false" outlineLevel="0" collapsed="false">
      <c r="A21" s="665" t="s">
        <v>608</v>
      </c>
      <c r="C21" s="792" t="s">
        <v>554</v>
      </c>
      <c r="D21" s="793" t="s">
        <v>609</v>
      </c>
      <c r="F21" s="792" t="s">
        <v>610</v>
      </c>
      <c r="G21" s="794" t="n">
        <v>11.4</v>
      </c>
      <c r="H21" s="794" t="n">
        <v>11.1</v>
      </c>
      <c r="I21" s="795" t="n">
        <v>10.9</v>
      </c>
      <c r="J21" s="792" t="s">
        <v>611</v>
      </c>
      <c r="K21" s="796" t="n">
        <v>0.45</v>
      </c>
    </row>
    <row r="22" s="778" customFormat="true" ht="18.75" hidden="false" customHeight="false" outlineLevel="0" collapsed="false">
      <c r="A22" s="665" t="s">
        <v>612</v>
      </c>
      <c r="C22" s="792" t="s">
        <v>554</v>
      </c>
      <c r="D22" s="793" t="s">
        <v>613</v>
      </c>
      <c r="F22" s="792" t="s">
        <v>614</v>
      </c>
      <c r="G22" s="794" t="n">
        <v>11.4</v>
      </c>
      <c r="H22" s="794" t="n">
        <v>11.1</v>
      </c>
      <c r="I22" s="795" t="n">
        <v>10.9</v>
      </c>
      <c r="J22" s="792" t="s">
        <v>615</v>
      </c>
      <c r="K22" s="796" t="n">
        <v>0.45</v>
      </c>
    </row>
    <row r="23" s="778" customFormat="true" ht="18.75" hidden="false" customHeight="false" outlineLevel="0" collapsed="false">
      <c r="A23" s="665" t="s">
        <v>616</v>
      </c>
      <c r="C23" s="792" t="s">
        <v>554</v>
      </c>
      <c r="D23" s="793" t="s">
        <v>617</v>
      </c>
      <c r="F23" s="792" t="s">
        <v>618</v>
      </c>
      <c r="G23" s="794" t="n">
        <v>11.4</v>
      </c>
      <c r="H23" s="794" t="n">
        <v>11.1</v>
      </c>
      <c r="I23" s="795" t="n">
        <v>10.9</v>
      </c>
      <c r="J23" s="792" t="s">
        <v>457</v>
      </c>
      <c r="K23" s="796" t="n">
        <v>0.45</v>
      </c>
    </row>
    <row r="24" s="778" customFormat="true" ht="19.5" hidden="false" customHeight="false" outlineLevel="0" collapsed="false">
      <c r="A24" s="665" t="s">
        <v>619</v>
      </c>
      <c r="C24" s="792" t="s">
        <v>554</v>
      </c>
      <c r="D24" s="793" t="s">
        <v>620</v>
      </c>
      <c r="F24" s="792" t="s">
        <v>621</v>
      </c>
      <c r="G24" s="794" t="n">
        <v>11.4</v>
      </c>
      <c r="H24" s="794" t="n">
        <v>11.1</v>
      </c>
      <c r="I24" s="795" t="n">
        <v>10.9</v>
      </c>
      <c r="J24" s="797" t="s">
        <v>458</v>
      </c>
      <c r="K24" s="798" t="n">
        <v>0.45</v>
      </c>
    </row>
    <row r="25" s="778" customFormat="true" ht="18.75" hidden="false" customHeight="false" outlineLevel="0" collapsed="false">
      <c r="A25" s="665" t="s">
        <v>622</v>
      </c>
      <c r="C25" s="792" t="s">
        <v>554</v>
      </c>
      <c r="D25" s="793" t="s">
        <v>623</v>
      </c>
      <c r="F25" s="792" t="s">
        <v>624</v>
      </c>
      <c r="G25" s="794" t="n">
        <v>11.4</v>
      </c>
      <c r="H25" s="794" t="n">
        <v>11.1</v>
      </c>
      <c r="I25" s="795" t="n">
        <v>10.9</v>
      </c>
      <c r="J25" s="786" t="s">
        <v>461</v>
      </c>
      <c r="K25" s="790" t="n">
        <v>0.7</v>
      </c>
    </row>
    <row r="26" s="778" customFormat="true" ht="19.5" hidden="false" customHeight="false" outlineLevel="0" collapsed="false">
      <c r="A26" s="665" t="s">
        <v>625</v>
      </c>
      <c r="C26" s="792" t="s">
        <v>554</v>
      </c>
      <c r="D26" s="793" t="s">
        <v>626</v>
      </c>
      <c r="F26" s="792" t="s">
        <v>627</v>
      </c>
      <c r="G26" s="799" t="n">
        <v>11.12</v>
      </c>
      <c r="H26" s="799" t="n">
        <v>10.88</v>
      </c>
      <c r="I26" s="800" t="n">
        <v>10.72</v>
      </c>
      <c r="J26" s="801" t="s">
        <v>464</v>
      </c>
      <c r="K26" s="802" t="n">
        <v>0.45</v>
      </c>
    </row>
    <row r="27" s="778" customFormat="true" ht="16.5" hidden="false" customHeight="false" outlineLevel="0" collapsed="false">
      <c r="A27" s="665" t="s">
        <v>628</v>
      </c>
      <c r="C27" s="792" t="s">
        <v>554</v>
      </c>
      <c r="D27" s="793" t="s">
        <v>629</v>
      </c>
      <c r="F27" s="803" t="s">
        <v>630</v>
      </c>
      <c r="G27" s="804" t="n">
        <v>11.12</v>
      </c>
      <c r="H27" s="804" t="n">
        <v>10.88</v>
      </c>
      <c r="I27" s="805" t="n">
        <v>10.72</v>
      </c>
    </row>
    <row r="28" s="778" customFormat="true" ht="16.5" hidden="false" customHeight="false" outlineLevel="0" collapsed="false">
      <c r="A28" s="665" t="s">
        <v>631</v>
      </c>
      <c r="C28" s="792" t="s">
        <v>554</v>
      </c>
      <c r="D28" s="793" t="s">
        <v>632</v>
      </c>
      <c r="F28" s="792" t="s">
        <v>633</v>
      </c>
      <c r="G28" s="799" t="n">
        <v>11.12</v>
      </c>
      <c r="H28" s="799" t="n">
        <v>10.88</v>
      </c>
      <c r="I28" s="793" t="n">
        <v>10.72</v>
      </c>
    </row>
    <row r="29" s="778" customFormat="true" ht="16.5" hidden="false" customHeight="false" outlineLevel="0" collapsed="false">
      <c r="A29" s="665" t="s">
        <v>634</v>
      </c>
      <c r="C29" s="792" t="s">
        <v>554</v>
      </c>
      <c r="D29" s="793" t="s">
        <v>635</v>
      </c>
      <c r="F29" s="792" t="s">
        <v>636</v>
      </c>
      <c r="G29" s="799" t="n">
        <v>11.12</v>
      </c>
      <c r="H29" s="799" t="n">
        <v>10.88</v>
      </c>
      <c r="I29" s="793" t="n">
        <v>10.72</v>
      </c>
    </row>
    <row r="30" s="778" customFormat="true" ht="16.5" hidden="false" customHeight="false" outlineLevel="0" collapsed="false">
      <c r="A30" s="665" t="s">
        <v>637</v>
      </c>
      <c r="C30" s="792" t="s">
        <v>554</v>
      </c>
      <c r="D30" s="793" t="s">
        <v>638</v>
      </c>
      <c r="F30" s="792" t="s">
        <v>639</v>
      </c>
      <c r="G30" s="799" t="n">
        <v>11.12</v>
      </c>
      <c r="H30" s="799" t="n">
        <v>10.88</v>
      </c>
      <c r="I30" s="793" t="n">
        <v>10.72</v>
      </c>
    </row>
    <row r="31" s="778" customFormat="true" ht="16.5" hidden="false" customHeight="false" outlineLevel="0" collapsed="false">
      <c r="A31" s="665" t="s">
        <v>640</v>
      </c>
      <c r="C31" s="792" t="s">
        <v>554</v>
      </c>
      <c r="D31" s="793" t="s">
        <v>641</v>
      </c>
      <c r="F31" s="792" t="s">
        <v>642</v>
      </c>
      <c r="G31" s="799" t="n">
        <v>11.12</v>
      </c>
      <c r="H31" s="799" t="n">
        <v>10.88</v>
      </c>
      <c r="I31" s="793" t="n">
        <v>10.72</v>
      </c>
    </row>
    <row r="32" s="778" customFormat="true" ht="16.5" hidden="false" customHeight="false" outlineLevel="0" collapsed="false">
      <c r="A32" s="665" t="s">
        <v>643</v>
      </c>
      <c r="C32" s="792" t="s">
        <v>554</v>
      </c>
      <c r="D32" s="793" t="s">
        <v>644</v>
      </c>
      <c r="F32" s="792" t="s">
        <v>645</v>
      </c>
      <c r="G32" s="799" t="n">
        <v>11.12</v>
      </c>
      <c r="H32" s="799" t="n">
        <v>10.88</v>
      </c>
      <c r="I32" s="793" t="n">
        <v>10.72</v>
      </c>
    </row>
    <row r="33" s="778" customFormat="true" ht="16.5" hidden="false" customHeight="false" outlineLevel="0" collapsed="false">
      <c r="A33" s="665" t="s">
        <v>646</v>
      </c>
      <c r="C33" s="792" t="s">
        <v>554</v>
      </c>
      <c r="D33" s="793" t="s">
        <v>647</v>
      </c>
      <c r="F33" s="792" t="s">
        <v>648</v>
      </c>
      <c r="G33" s="799" t="n">
        <v>11.05</v>
      </c>
      <c r="H33" s="799" t="n">
        <v>10.83</v>
      </c>
      <c r="I33" s="793" t="n">
        <v>10.68</v>
      </c>
    </row>
    <row r="34" s="778" customFormat="true" ht="16.5" hidden="false" customHeight="false" outlineLevel="0" collapsed="false">
      <c r="A34" s="665" t="s">
        <v>649</v>
      </c>
      <c r="C34" s="792" t="s">
        <v>554</v>
      </c>
      <c r="D34" s="793" t="s">
        <v>650</v>
      </c>
      <c r="F34" s="792" t="s">
        <v>651</v>
      </c>
      <c r="G34" s="799" t="n">
        <v>11.05</v>
      </c>
      <c r="H34" s="799" t="n">
        <v>10.83</v>
      </c>
      <c r="I34" s="793" t="n">
        <v>10.68</v>
      </c>
    </row>
    <row r="35" s="778" customFormat="true" ht="16.5" hidden="false" customHeight="false" outlineLevel="0" collapsed="false">
      <c r="A35" s="665" t="s">
        <v>652</v>
      </c>
      <c r="C35" s="792" t="s">
        <v>554</v>
      </c>
      <c r="D35" s="793" t="s">
        <v>653</v>
      </c>
      <c r="F35" s="792" t="s">
        <v>654</v>
      </c>
      <c r="G35" s="799" t="n">
        <v>11.05</v>
      </c>
      <c r="H35" s="799" t="n">
        <v>10.83</v>
      </c>
      <c r="I35" s="793" t="n">
        <v>10.68</v>
      </c>
    </row>
    <row r="36" s="778" customFormat="true" ht="16.5" hidden="false" customHeight="false" outlineLevel="0" collapsed="false">
      <c r="A36" s="665" t="s">
        <v>655</v>
      </c>
      <c r="C36" s="792" t="s">
        <v>554</v>
      </c>
      <c r="D36" s="793" t="s">
        <v>656</v>
      </c>
      <c r="F36" s="792" t="s">
        <v>657</v>
      </c>
      <c r="G36" s="799" t="n">
        <v>11.05</v>
      </c>
      <c r="H36" s="799" t="n">
        <v>10.83</v>
      </c>
      <c r="I36" s="793" t="n">
        <v>10.68</v>
      </c>
    </row>
    <row r="37" s="778" customFormat="true" ht="16.5" hidden="false" customHeight="false" outlineLevel="0" collapsed="false">
      <c r="A37" s="665" t="s">
        <v>658</v>
      </c>
      <c r="C37" s="792" t="s">
        <v>554</v>
      </c>
      <c r="D37" s="793" t="s">
        <v>659</v>
      </c>
      <c r="F37" s="792" t="s">
        <v>660</v>
      </c>
      <c r="G37" s="799" t="n">
        <v>11.05</v>
      </c>
      <c r="H37" s="799" t="n">
        <v>10.83</v>
      </c>
      <c r="I37" s="793" t="n">
        <v>10.68</v>
      </c>
    </row>
    <row r="38" s="778" customFormat="true" ht="16.5" hidden="false" customHeight="false" outlineLevel="0" collapsed="false">
      <c r="A38" s="665" t="s">
        <v>661</v>
      </c>
      <c r="C38" s="792" t="s">
        <v>554</v>
      </c>
      <c r="D38" s="793" t="s">
        <v>662</v>
      </c>
      <c r="F38" s="792" t="s">
        <v>663</v>
      </c>
      <c r="G38" s="799" t="n">
        <v>11.05</v>
      </c>
      <c r="H38" s="799" t="n">
        <v>10.83</v>
      </c>
      <c r="I38" s="793" t="n">
        <v>10.68</v>
      </c>
    </row>
    <row r="39" s="778" customFormat="true" ht="16.5" hidden="false" customHeight="false" outlineLevel="0" collapsed="false">
      <c r="A39" s="665" t="s">
        <v>664</v>
      </c>
      <c r="C39" s="792" t="s">
        <v>554</v>
      </c>
      <c r="D39" s="793" t="s">
        <v>665</v>
      </c>
      <c r="F39" s="792" t="s">
        <v>666</v>
      </c>
      <c r="G39" s="799" t="n">
        <v>11.05</v>
      </c>
      <c r="H39" s="799" t="n">
        <v>10.83</v>
      </c>
      <c r="I39" s="793" t="n">
        <v>10.68</v>
      </c>
    </row>
    <row r="40" s="778" customFormat="true" ht="16.5" hidden="false" customHeight="false" outlineLevel="0" collapsed="false">
      <c r="A40" s="665" t="s">
        <v>667</v>
      </c>
      <c r="C40" s="792" t="s">
        <v>554</v>
      </c>
      <c r="D40" s="793" t="s">
        <v>668</v>
      </c>
      <c r="F40" s="792" t="s">
        <v>669</v>
      </c>
      <c r="G40" s="799" t="n">
        <v>11.05</v>
      </c>
      <c r="H40" s="799" t="n">
        <v>10.83</v>
      </c>
      <c r="I40" s="793" t="n">
        <v>10.68</v>
      </c>
    </row>
    <row r="41" s="778" customFormat="true" ht="16.5" hidden="false" customHeight="false" outlineLevel="0" collapsed="false">
      <c r="A41" s="665" t="s">
        <v>670</v>
      </c>
      <c r="C41" s="792" t="s">
        <v>554</v>
      </c>
      <c r="D41" s="793" t="s">
        <v>671</v>
      </c>
      <c r="F41" s="792" t="s">
        <v>672</v>
      </c>
      <c r="G41" s="799" t="n">
        <v>11.05</v>
      </c>
      <c r="H41" s="799" t="n">
        <v>10.83</v>
      </c>
      <c r="I41" s="793" t="n">
        <v>10.68</v>
      </c>
    </row>
    <row r="42" s="778" customFormat="true" ht="16.5" hidden="false" customHeight="false" outlineLevel="0" collapsed="false">
      <c r="A42" s="665" t="s">
        <v>673</v>
      </c>
      <c r="C42" s="792" t="s">
        <v>554</v>
      </c>
      <c r="D42" s="793" t="s">
        <v>674</v>
      </c>
      <c r="F42" s="792" t="s">
        <v>675</v>
      </c>
      <c r="G42" s="799" t="n">
        <v>11.05</v>
      </c>
      <c r="H42" s="799" t="n">
        <v>10.83</v>
      </c>
      <c r="I42" s="793" t="n">
        <v>10.68</v>
      </c>
    </row>
    <row r="43" s="778" customFormat="true" ht="16.5" hidden="false" customHeight="false" outlineLevel="0" collapsed="false">
      <c r="A43" s="665" t="s">
        <v>676</v>
      </c>
      <c r="C43" s="792" t="s">
        <v>554</v>
      </c>
      <c r="D43" s="793" t="s">
        <v>677</v>
      </c>
      <c r="F43" s="792" t="s">
        <v>678</v>
      </c>
      <c r="G43" s="799" t="n">
        <v>11.05</v>
      </c>
      <c r="H43" s="799" t="n">
        <v>10.83</v>
      </c>
      <c r="I43" s="793" t="n">
        <v>10.68</v>
      </c>
    </row>
    <row r="44" s="778" customFormat="true" ht="16.5" hidden="false" customHeight="false" outlineLevel="0" collapsed="false">
      <c r="A44" s="665" t="s">
        <v>679</v>
      </c>
      <c r="C44" s="792" t="s">
        <v>554</v>
      </c>
      <c r="D44" s="793" t="s">
        <v>680</v>
      </c>
      <c r="F44" s="792" t="s">
        <v>681</v>
      </c>
      <c r="G44" s="799" t="n">
        <v>11.05</v>
      </c>
      <c r="H44" s="799" t="n">
        <v>10.83</v>
      </c>
      <c r="I44" s="793" t="n">
        <v>10.68</v>
      </c>
    </row>
    <row r="45" s="778" customFormat="true" ht="16.5" hidden="false" customHeight="false" outlineLevel="0" collapsed="false">
      <c r="A45" s="665" t="s">
        <v>682</v>
      </c>
      <c r="C45" s="792" t="s">
        <v>554</v>
      </c>
      <c r="D45" s="793" t="s">
        <v>683</v>
      </c>
      <c r="F45" s="792" t="s">
        <v>684</v>
      </c>
      <c r="G45" s="799" t="n">
        <v>11.05</v>
      </c>
      <c r="H45" s="799" t="n">
        <v>10.83</v>
      </c>
      <c r="I45" s="793" t="n">
        <v>10.68</v>
      </c>
    </row>
    <row r="46" s="778" customFormat="true" ht="16.5" hidden="false" customHeight="false" outlineLevel="0" collapsed="false">
      <c r="A46" s="665" t="s">
        <v>685</v>
      </c>
      <c r="C46" s="792" t="s">
        <v>554</v>
      </c>
      <c r="D46" s="793" t="s">
        <v>686</v>
      </c>
      <c r="F46" s="792" t="s">
        <v>687</v>
      </c>
      <c r="G46" s="799" t="n">
        <v>11.05</v>
      </c>
      <c r="H46" s="799" t="n">
        <v>10.83</v>
      </c>
      <c r="I46" s="793" t="n">
        <v>10.68</v>
      </c>
    </row>
    <row r="47" s="778" customFormat="true" ht="16.5" hidden="false" customHeight="false" outlineLevel="0" collapsed="false">
      <c r="A47" s="665" t="s">
        <v>688</v>
      </c>
      <c r="C47" s="792" t="s">
        <v>554</v>
      </c>
      <c r="D47" s="793" t="s">
        <v>689</v>
      </c>
      <c r="F47" s="792" t="s">
        <v>690</v>
      </c>
      <c r="G47" s="799" t="n">
        <v>11.05</v>
      </c>
      <c r="H47" s="799" t="n">
        <v>10.83</v>
      </c>
      <c r="I47" s="793" t="n">
        <v>10.68</v>
      </c>
    </row>
    <row r="48" s="778" customFormat="true" ht="16.5" hidden="false" customHeight="false" outlineLevel="0" collapsed="false">
      <c r="A48" s="665" t="s">
        <v>691</v>
      </c>
      <c r="C48" s="792" t="s">
        <v>554</v>
      </c>
      <c r="D48" s="793" t="s">
        <v>692</v>
      </c>
      <c r="F48" s="792" t="s">
        <v>693</v>
      </c>
      <c r="G48" s="799" t="n">
        <v>11.05</v>
      </c>
      <c r="H48" s="799" t="n">
        <v>10.83</v>
      </c>
      <c r="I48" s="793" t="n">
        <v>10.68</v>
      </c>
    </row>
    <row r="49" s="778" customFormat="true" ht="17.25" hidden="false" customHeight="false" outlineLevel="0" collapsed="false">
      <c r="A49" s="806" t="s">
        <v>694</v>
      </c>
      <c r="C49" s="792" t="s">
        <v>554</v>
      </c>
      <c r="D49" s="793" t="s">
        <v>695</v>
      </c>
      <c r="F49" s="792" t="s">
        <v>696</v>
      </c>
      <c r="G49" s="799" t="n">
        <v>11.05</v>
      </c>
      <c r="H49" s="799" t="n">
        <v>10.83</v>
      </c>
      <c r="I49" s="793" t="n">
        <v>10.68</v>
      </c>
    </row>
    <row r="50" s="778" customFormat="true" ht="13.5" hidden="false" customHeight="false" outlineLevel="0" collapsed="false">
      <c r="C50" s="792" t="s">
        <v>554</v>
      </c>
      <c r="D50" s="793" t="s">
        <v>697</v>
      </c>
      <c r="F50" s="792" t="s">
        <v>698</v>
      </c>
      <c r="G50" s="799" t="n">
        <v>11.05</v>
      </c>
      <c r="H50" s="799" t="n">
        <v>10.83</v>
      </c>
      <c r="I50" s="793" t="n">
        <v>10.68</v>
      </c>
    </row>
    <row r="51" s="778" customFormat="true" ht="13.5" hidden="false" customHeight="false" outlineLevel="0" collapsed="false">
      <c r="C51" s="792" t="s">
        <v>554</v>
      </c>
      <c r="D51" s="793" t="s">
        <v>699</v>
      </c>
      <c r="F51" s="792" t="s">
        <v>700</v>
      </c>
      <c r="G51" s="799" t="n">
        <v>11.05</v>
      </c>
      <c r="H51" s="799" t="n">
        <v>10.83</v>
      </c>
      <c r="I51" s="793" t="n">
        <v>10.68</v>
      </c>
    </row>
    <row r="52" s="778" customFormat="true" ht="13.5" hidden="false" customHeight="false" outlineLevel="0" collapsed="false">
      <c r="C52" s="792" t="s">
        <v>554</v>
      </c>
      <c r="D52" s="793" t="s">
        <v>701</v>
      </c>
      <c r="F52" s="792" t="s">
        <v>702</v>
      </c>
      <c r="G52" s="799" t="n">
        <v>11.05</v>
      </c>
      <c r="H52" s="799" t="n">
        <v>10.83</v>
      </c>
      <c r="I52" s="793" t="n">
        <v>10.68</v>
      </c>
    </row>
    <row r="53" s="778" customFormat="true" ht="13.5" hidden="false" customHeight="false" outlineLevel="0" collapsed="false">
      <c r="C53" s="792" t="s">
        <v>554</v>
      </c>
      <c r="D53" s="793" t="s">
        <v>703</v>
      </c>
      <c r="F53" s="792" t="s">
        <v>704</v>
      </c>
      <c r="G53" s="799" t="n">
        <v>11.05</v>
      </c>
      <c r="H53" s="799" t="n">
        <v>10.83</v>
      </c>
      <c r="I53" s="793" t="n">
        <v>10.68</v>
      </c>
    </row>
    <row r="54" s="778" customFormat="true" ht="13.5" hidden="false" customHeight="false" outlineLevel="0" collapsed="false">
      <c r="C54" s="792" t="s">
        <v>554</v>
      </c>
      <c r="D54" s="793" t="s">
        <v>705</v>
      </c>
      <c r="F54" s="792" t="s">
        <v>706</v>
      </c>
      <c r="G54" s="799" t="n">
        <v>11.05</v>
      </c>
      <c r="H54" s="799" t="n">
        <v>10.83</v>
      </c>
      <c r="I54" s="793" t="n">
        <v>10.68</v>
      </c>
    </row>
    <row r="55" s="778" customFormat="true" ht="13.5" hidden="false" customHeight="false" outlineLevel="0" collapsed="false">
      <c r="C55" s="792" t="s">
        <v>554</v>
      </c>
      <c r="D55" s="793" t="s">
        <v>707</v>
      </c>
      <c r="F55" s="792" t="s">
        <v>708</v>
      </c>
      <c r="G55" s="799" t="n">
        <v>11.05</v>
      </c>
      <c r="H55" s="799" t="n">
        <v>10.83</v>
      </c>
      <c r="I55" s="793" t="n">
        <v>10.68</v>
      </c>
    </row>
    <row r="56" s="778" customFormat="true" ht="13.5" hidden="false" customHeight="false" outlineLevel="0" collapsed="false">
      <c r="C56" s="792" t="s">
        <v>554</v>
      </c>
      <c r="D56" s="793" t="s">
        <v>709</v>
      </c>
      <c r="F56" s="792" t="s">
        <v>710</v>
      </c>
      <c r="G56" s="799" t="n">
        <v>11.05</v>
      </c>
      <c r="H56" s="799" t="n">
        <v>10.83</v>
      </c>
      <c r="I56" s="793" t="n">
        <v>10.68</v>
      </c>
    </row>
    <row r="57" s="778" customFormat="true" ht="13.5" hidden="false" customHeight="false" outlineLevel="0" collapsed="false">
      <c r="C57" s="792" t="s">
        <v>554</v>
      </c>
      <c r="D57" s="793" t="s">
        <v>711</v>
      </c>
      <c r="F57" s="792" t="s">
        <v>712</v>
      </c>
      <c r="G57" s="799" t="n">
        <v>11.05</v>
      </c>
      <c r="H57" s="799" t="n">
        <v>10.83</v>
      </c>
      <c r="I57" s="793" t="n">
        <v>10.68</v>
      </c>
    </row>
    <row r="58" s="778" customFormat="true" ht="13.5" hidden="false" customHeight="false" outlineLevel="0" collapsed="false">
      <c r="C58" s="792" t="s">
        <v>554</v>
      </c>
      <c r="D58" s="793" t="s">
        <v>713</v>
      </c>
      <c r="F58" s="792" t="s">
        <v>714</v>
      </c>
      <c r="G58" s="799" t="n">
        <v>11.05</v>
      </c>
      <c r="H58" s="799" t="n">
        <v>10.83</v>
      </c>
      <c r="I58" s="793" t="n">
        <v>10.68</v>
      </c>
    </row>
    <row r="59" s="778" customFormat="true" ht="13.5" hidden="false" customHeight="false" outlineLevel="0" collapsed="false">
      <c r="C59" s="792" t="s">
        <v>554</v>
      </c>
      <c r="D59" s="793" t="s">
        <v>715</v>
      </c>
      <c r="F59" s="792" t="s">
        <v>716</v>
      </c>
      <c r="G59" s="799" t="n">
        <v>11.05</v>
      </c>
      <c r="H59" s="799" t="n">
        <v>10.83</v>
      </c>
      <c r="I59" s="793" t="n">
        <v>10.68</v>
      </c>
    </row>
    <row r="60" s="778" customFormat="true" ht="13.5" hidden="false" customHeight="false" outlineLevel="0" collapsed="false">
      <c r="C60" s="792" t="s">
        <v>554</v>
      </c>
      <c r="D60" s="793" t="s">
        <v>717</v>
      </c>
      <c r="F60" s="792" t="s">
        <v>718</v>
      </c>
      <c r="G60" s="799" t="n">
        <v>11.05</v>
      </c>
      <c r="H60" s="799" t="n">
        <v>10.83</v>
      </c>
      <c r="I60" s="793" t="n">
        <v>10.68</v>
      </c>
    </row>
    <row r="61" s="778" customFormat="true" ht="13.5" hidden="false" customHeight="false" outlineLevel="0" collapsed="false">
      <c r="C61" s="792" t="s">
        <v>554</v>
      </c>
      <c r="D61" s="793" t="s">
        <v>719</v>
      </c>
      <c r="F61" s="792" t="s">
        <v>720</v>
      </c>
      <c r="G61" s="799" t="n">
        <v>11.05</v>
      </c>
      <c r="H61" s="799" t="n">
        <v>10.83</v>
      </c>
      <c r="I61" s="793" t="n">
        <v>10.68</v>
      </c>
    </row>
    <row r="62" s="778" customFormat="true" ht="13.5" hidden="false" customHeight="false" outlineLevel="0" collapsed="false">
      <c r="C62" s="792" t="s">
        <v>554</v>
      </c>
      <c r="D62" s="793" t="s">
        <v>721</v>
      </c>
      <c r="F62" s="792" t="s">
        <v>722</v>
      </c>
      <c r="G62" s="799" t="n">
        <v>10.84</v>
      </c>
      <c r="H62" s="799" t="n">
        <v>10.66</v>
      </c>
      <c r="I62" s="793" t="n">
        <v>10.54</v>
      </c>
    </row>
    <row r="63" s="778" customFormat="true" ht="13.5" hidden="false" customHeight="false" outlineLevel="0" collapsed="false">
      <c r="C63" s="792" t="s">
        <v>554</v>
      </c>
      <c r="D63" s="793" t="s">
        <v>723</v>
      </c>
      <c r="F63" s="792" t="s">
        <v>724</v>
      </c>
      <c r="G63" s="799" t="n">
        <v>10.84</v>
      </c>
      <c r="H63" s="799" t="n">
        <v>10.66</v>
      </c>
      <c r="I63" s="793" t="n">
        <v>10.54</v>
      </c>
    </row>
    <row r="64" s="778" customFormat="true" ht="13.5" hidden="false" customHeight="false" outlineLevel="0" collapsed="false">
      <c r="C64" s="792" t="s">
        <v>554</v>
      </c>
      <c r="D64" s="793" t="s">
        <v>725</v>
      </c>
      <c r="F64" s="792" t="s">
        <v>726</v>
      </c>
      <c r="G64" s="799" t="n">
        <v>10.84</v>
      </c>
      <c r="H64" s="799" t="n">
        <v>10.66</v>
      </c>
      <c r="I64" s="793" t="n">
        <v>10.54</v>
      </c>
    </row>
    <row r="65" s="778" customFormat="true" ht="13.5" hidden="false" customHeight="false" outlineLevel="0" collapsed="false">
      <c r="C65" s="792" t="s">
        <v>554</v>
      </c>
      <c r="D65" s="793" t="s">
        <v>727</v>
      </c>
      <c r="F65" s="792" t="s">
        <v>728</v>
      </c>
      <c r="G65" s="799" t="n">
        <v>10.84</v>
      </c>
      <c r="H65" s="799" t="n">
        <v>10.66</v>
      </c>
      <c r="I65" s="793" t="n">
        <v>10.54</v>
      </c>
    </row>
    <row r="66" s="778" customFormat="true" ht="13.5" hidden="false" customHeight="false" outlineLevel="0" collapsed="false">
      <c r="C66" s="792" t="s">
        <v>554</v>
      </c>
      <c r="D66" s="793" t="s">
        <v>729</v>
      </c>
      <c r="F66" s="792" t="s">
        <v>730</v>
      </c>
      <c r="G66" s="799" t="n">
        <v>10.84</v>
      </c>
      <c r="H66" s="799" t="n">
        <v>10.66</v>
      </c>
      <c r="I66" s="793" t="n">
        <v>10.54</v>
      </c>
    </row>
    <row r="67" s="778" customFormat="true" ht="13.5" hidden="false" customHeight="false" outlineLevel="0" collapsed="false">
      <c r="C67" s="792" t="s">
        <v>554</v>
      </c>
      <c r="D67" s="793" t="s">
        <v>731</v>
      </c>
      <c r="F67" s="792" t="s">
        <v>732</v>
      </c>
      <c r="G67" s="799" t="n">
        <v>10.84</v>
      </c>
      <c r="H67" s="799" t="n">
        <v>10.66</v>
      </c>
      <c r="I67" s="793" t="n">
        <v>10.54</v>
      </c>
    </row>
    <row r="68" s="778" customFormat="true" ht="13.5" hidden="false" customHeight="false" outlineLevel="0" collapsed="false">
      <c r="C68" s="792" t="s">
        <v>554</v>
      </c>
      <c r="D68" s="793" t="s">
        <v>733</v>
      </c>
      <c r="F68" s="792" t="s">
        <v>734</v>
      </c>
      <c r="G68" s="799" t="n">
        <v>10.84</v>
      </c>
      <c r="H68" s="799" t="n">
        <v>10.66</v>
      </c>
      <c r="I68" s="793" t="n">
        <v>10.54</v>
      </c>
    </row>
    <row r="69" s="778" customFormat="true" ht="13.5" hidden="false" customHeight="false" outlineLevel="0" collapsed="false">
      <c r="C69" s="792" t="s">
        <v>554</v>
      </c>
      <c r="D69" s="793" t="s">
        <v>735</v>
      </c>
      <c r="F69" s="792" t="s">
        <v>736</v>
      </c>
      <c r="G69" s="799" t="n">
        <v>10.84</v>
      </c>
      <c r="H69" s="799" t="n">
        <v>10.66</v>
      </c>
      <c r="I69" s="793" t="n">
        <v>10.54</v>
      </c>
    </row>
    <row r="70" s="778" customFormat="true" ht="13.5" hidden="false" customHeight="false" outlineLevel="0" collapsed="false">
      <c r="C70" s="792" t="s">
        <v>554</v>
      </c>
      <c r="D70" s="793" t="s">
        <v>737</v>
      </c>
      <c r="F70" s="792" t="s">
        <v>738</v>
      </c>
      <c r="G70" s="799" t="n">
        <v>10.84</v>
      </c>
      <c r="H70" s="799" t="n">
        <v>10.66</v>
      </c>
      <c r="I70" s="793" t="n">
        <v>10.54</v>
      </c>
    </row>
    <row r="71" s="778" customFormat="true" ht="13.5" hidden="false" customHeight="false" outlineLevel="0" collapsed="false">
      <c r="C71" s="792" t="s">
        <v>554</v>
      </c>
      <c r="D71" s="793" t="s">
        <v>739</v>
      </c>
      <c r="F71" s="792" t="s">
        <v>740</v>
      </c>
      <c r="G71" s="799" t="n">
        <v>10.84</v>
      </c>
      <c r="H71" s="799" t="n">
        <v>10.66</v>
      </c>
      <c r="I71" s="793" t="n">
        <v>10.54</v>
      </c>
    </row>
    <row r="72" s="778" customFormat="true" ht="13.5" hidden="false" customHeight="false" outlineLevel="0" collapsed="false">
      <c r="C72" s="792" t="s">
        <v>554</v>
      </c>
      <c r="D72" s="793" t="s">
        <v>741</v>
      </c>
      <c r="F72" s="792" t="s">
        <v>742</v>
      </c>
      <c r="G72" s="799" t="n">
        <v>10.84</v>
      </c>
      <c r="H72" s="799" t="n">
        <v>10.66</v>
      </c>
      <c r="I72" s="793" t="n">
        <v>10.54</v>
      </c>
    </row>
    <row r="73" s="778" customFormat="true" ht="13.5" hidden="false" customHeight="false" outlineLevel="0" collapsed="false">
      <c r="C73" s="792" t="s">
        <v>554</v>
      </c>
      <c r="D73" s="793" t="s">
        <v>743</v>
      </c>
      <c r="F73" s="792" t="s">
        <v>744</v>
      </c>
      <c r="G73" s="799" t="n">
        <v>10.84</v>
      </c>
      <c r="H73" s="799" t="n">
        <v>10.66</v>
      </c>
      <c r="I73" s="793" t="n">
        <v>10.54</v>
      </c>
    </row>
    <row r="74" s="778" customFormat="true" ht="13.5" hidden="false" customHeight="false" outlineLevel="0" collapsed="false">
      <c r="C74" s="792" t="s">
        <v>554</v>
      </c>
      <c r="D74" s="793" t="s">
        <v>745</v>
      </c>
      <c r="F74" s="792" t="s">
        <v>746</v>
      </c>
      <c r="G74" s="799" t="n">
        <v>10.84</v>
      </c>
      <c r="H74" s="799" t="n">
        <v>10.66</v>
      </c>
      <c r="I74" s="793" t="n">
        <v>10.54</v>
      </c>
    </row>
    <row r="75" s="778" customFormat="true" ht="13.5" hidden="false" customHeight="false" outlineLevel="0" collapsed="false">
      <c r="C75" s="792" t="s">
        <v>554</v>
      </c>
      <c r="D75" s="793" t="s">
        <v>747</v>
      </c>
      <c r="F75" s="792" t="s">
        <v>748</v>
      </c>
      <c r="G75" s="799" t="n">
        <v>10.84</v>
      </c>
      <c r="H75" s="799" t="n">
        <v>10.66</v>
      </c>
      <c r="I75" s="793" t="n">
        <v>10.54</v>
      </c>
    </row>
    <row r="76" s="778" customFormat="true" ht="13.5" hidden="false" customHeight="false" outlineLevel="0" collapsed="false">
      <c r="C76" s="792" t="s">
        <v>554</v>
      </c>
      <c r="D76" s="793" t="s">
        <v>749</v>
      </c>
      <c r="F76" s="792" t="s">
        <v>750</v>
      </c>
      <c r="G76" s="799" t="n">
        <v>10.84</v>
      </c>
      <c r="H76" s="799" t="n">
        <v>10.66</v>
      </c>
      <c r="I76" s="793" t="n">
        <v>10.54</v>
      </c>
    </row>
    <row r="77" s="778" customFormat="true" ht="13.5" hidden="false" customHeight="false" outlineLevel="0" collapsed="false">
      <c r="C77" s="792" t="s">
        <v>554</v>
      </c>
      <c r="D77" s="793" t="s">
        <v>751</v>
      </c>
      <c r="F77" s="792" t="s">
        <v>752</v>
      </c>
      <c r="G77" s="799" t="n">
        <v>10.84</v>
      </c>
      <c r="H77" s="799" t="n">
        <v>10.66</v>
      </c>
      <c r="I77" s="793" t="n">
        <v>10.54</v>
      </c>
    </row>
    <row r="78" s="778" customFormat="true" ht="13.5" hidden="false" customHeight="false" outlineLevel="0" collapsed="false">
      <c r="C78" s="792" t="s">
        <v>554</v>
      </c>
      <c r="D78" s="793" t="s">
        <v>753</v>
      </c>
      <c r="F78" s="792" t="s">
        <v>754</v>
      </c>
      <c r="G78" s="799" t="n">
        <v>10.84</v>
      </c>
      <c r="H78" s="799" t="n">
        <v>10.66</v>
      </c>
      <c r="I78" s="793" t="n">
        <v>10.54</v>
      </c>
    </row>
    <row r="79" s="778" customFormat="true" ht="13.5" hidden="false" customHeight="false" outlineLevel="0" collapsed="false">
      <c r="C79" s="792" t="s">
        <v>554</v>
      </c>
      <c r="D79" s="793" t="s">
        <v>755</v>
      </c>
      <c r="F79" s="792" t="s">
        <v>756</v>
      </c>
      <c r="G79" s="799" t="n">
        <v>10.84</v>
      </c>
      <c r="H79" s="799" t="n">
        <v>10.66</v>
      </c>
      <c r="I79" s="793" t="n">
        <v>10.54</v>
      </c>
    </row>
    <row r="80" s="778" customFormat="true" ht="13.5" hidden="false" customHeight="false" outlineLevel="0" collapsed="false">
      <c r="C80" s="792" t="s">
        <v>554</v>
      </c>
      <c r="D80" s="793" t="s">
        <v>757</v>
      </c>
      <c r="F80" s="792" t="s">
        <v>758</v>
      </c>
      <c r="G80" s="799" t="n">
        <v>10.84</v>
      </c>
      <c r="H80" s="799" t="n">
        <v>10.66</v>
      </c>
      <c r="I80" s="793" t="n">
        <v>10.54</v>
      </c>
    </row>
    <row r="81" s="778" customFormat="true" ht="13.5" hidden="false" customHeight="false" outlineLevel="0" collapsed="false">
      <c r="C81" s="792" t="s">
        <v>554</v>
      </c>
      <c r="D81" s="793" t="s">
        <v>759</v>
      </c>
      <c r="F81" s="792" t="s">
        <v>760</v>
      </c>
      <c r="G81" s="799" t="n">
        <v>10.84</v>
      </c>
      <c r="H81" s="799" t="n">
        <v>10.66</v>
      </c>
      <c r="I81" s="793" t="n">
        <v>10.54</v>
      </c>
    </row>
    <row r="82" s="778" customFormat="true" ht="13.5" hidden="false" customHeight="false" outlineLevel="0" collapsed="false">
      <c r="C82" s="792" t="s">
        <v>554</v>
      </c>
      <c r="D82" s="793" t="s">
        <v>761</v>
      </c>
      <c r="F82" s="792" t="s">
        <v>762</v>
      </c>
      <c r="G82" s="799" t="n">
        <v>10.84</v>
      </c>
      <c r="H82" s="799" t="n">
        <v>10.66</v>
      </c>
      <c r="I82" s="793" t="n">
        <v>10.54</v>
      </c>
    </row>
    <row r="83" s="778" customFormat="true" ht="13.5" hidden="false" customHeight="false" outlineLevel="0" collapsed="false">
      <c r="C83" s="792" t="s">
        <v>554</v>
      </c>
      <c r="D83" s="793" t="s">
        <v>763</v>
      </c>
      <c r="F83" s="792" t="s">
        <v>764</v>
      </c>
      <c r="G83" s="799" t="n">
        <v>10.84</v>
      </c>
      <c r="H83" s="799" t="n">
        <v>10.66</v>
      </c>
      <c r="I83" s="793" t="n">
        <v>10.54</v>
      </c>
    </row>
    <row r="84" s="778" customFormat="true" ht="13.5" hidden="false" customHeight="false" outlineLevel="0" collapsed="false">
      <c r="C84" s="792" t="s">
        <v>554</v>
      </c>
      <c r="D84" s="793" t="s">
        <v>765</v>
      </c>
      <c r="F84" s="792" t="s">
        <v>766</v>
      </c>
      <c r="G84" s="799" t="n">
        <v>10.84</v>
      </c>
      <c r="H84" s="799" t="n">
        <v>10.66</v>
      </c>
      <c r="I84" s="793" t="n">
        <v>10.54</v>
      </c>
    </row>
    <row r="85" s="778" customFormat="true" ht="13.5" hidden="false" customHeight="false" outlineLevel="0" collapsed="false">
      <c r="C85" s="792" t="s">
        <v>554</v>
      </c>
      <c r="D85" s="793" t="s">
        <v>767</v>
      </c>
      <c r="F85" s="792" t="s">
        <v>768</v>
      </c>
      <c r="G85" s="799" t="n">
        <v>10.84</v>
      </c>
      <c r="H85" s="799" t="n">
        <v>10.66</v>
      </c>
      <c r="I85" s="793" t="n">
        <v>10.54</v>
      </c>
    </row>
    <row r="86" s="778" customFormat="true" ht="13.5" hidden="false" customHeight="false" outlineLevel="0" collapsed="false">
      <c r="C86" s="792" t="s">
        <v>554</v>
      </c>
      <c r="D86" s="793" t="s">
        <v>769</v>
      </c>
      <c r="F86" s="792" t="s">
        <v>770</v>
      </c>
      <c r="G86" s="799" t="n">
        <v>10.7</v>
      </c>
      <c r="H86" s="799" t="n">
        <v>10.55</v>
      </c>
      <c r="I86" s="793" t="n">
        <v>10.45</v>
      </c>
    </row>
    <row r="87" s="778" customFormat="true" ht="13.5" hidden="false" customHeight="false" outlineLevel="0" collapsed="false">
      <c r="C87" s="792" t="s">
        <v>554</v>
      </c>
      <c r="D87" s="793" t="s">
        <v>771</v>
      </c>
      <c r="F87" s="792" t="s">
        <v>772</v>
      </c>
      <c r="G87" s="799" t="n">
        <v>10.7</v>
      </c>
      <c r="H87" s="799" t="n">
        <v>10.55</v>
      </c>
      <c r="I87" s="793" t="n">
        <v>10.45</v>
      </c>
    </row>
    <row r="88" s="778" customFormat="true" ht="13.5" hidden="false" customHeight="false" outlineLevel="0" collapsed="false">
      <c r="C88" s="792" t="s">
        <v>554</v>
      </c>
      <c r="D88" s="793" t="s">
        <v>773</v>
      </c>
      <c r="F88" s="792" t="s">
        <v>774</v>
      </c>
      <c r="G88" s="799" t="n">
        <v>10.7</v>
      </c>
      <c r="H88" s="799" t="n">
        <v>10.55</v>
      </c>
      <c r="I88" s="793" t="n">
        <v>10.45</v>
      </c>
    </row>
    <row r="89" s="778" customFormat="true" ht="13.5" hidden="false" customHeight="false" outlineLevel="0" collapsed="false">
      <c r="C89" s="792" t="s">
        <v>554</v>
      </c>
      <c r="D89" s="793" t="s">
        <v>775</v>
      </c>
      <c r="F89" s="792" t="s">
        <v>776</v>
      </c>
      <c r="G89" s="799" t="n">
        <v>10.7</v>
      </c>
      <c r="H89" s="799" t="n">
        <v>10.55</v>
      </c>
      <c r="I89" s="793" t="n">
        <v>10.45</v>
      </c>
    </row>
    <row r="90" s="778" customFormat="true" ht="13.5" hidden="false" customHeight="false" outlineLevel="0" collapsed="false">
      <c r="C90" s="792" t="s">
        <v>554</v>
      </c>
      <c r="D90" s="793" t="s">
        <v>777</v>
      </c>
      <c r="F90" s="792" t="s">
        <v>778</v>
      </c>
      <c r="G90" s="799" t="n">
        <v>10.7</v>
      </c>
      <c r="H90" s="799" t="n">
        <v>10.55</v>
      </c>
      <c r="I90" s="793" t="n">
        <v>10.45</v>
      </c>
    </row>
    <row r="91" s="778" customFormat="true" ht="13.5" hidden="false" customHeight="false" outlineLevel="0" collapsed="false">
      <c r="C91" s="792" t="s">
        <v>554</v>
      </c>
      <c r="D91" s="793" t="s">
        <v>779</v>
      </c>
      <c r="F91" s="792" t="s">
        <v>780</v>
      </c>
      <c r="G91" s="799" t="n">
        <v>10.7</v>
      </c>
      <c r="H91" s="799" t="n">
        <v>10.55</v>
      </c>
      <c r="I91" s="793" t="n">
        <v>10.45</v>
      </c>
    </row>
    <row r="92" s="778" customFormat="true" ht="13.5" hidden="false" customHeight="false" outlineLevel="0" collapsed="false">
      <c r="C92" s="792" t="s">
        <v>554</v>
      </c>
      <c r="D92" s="793" t="s">
        <v>781</v>
      </c>
      <c r="F92" s="792" t="s">
        <v>782</v>
      </c>
      <c r="G92" s="799" t="n">
        <v>10.7</v>
      </c>
      <c r="H92" s="799" t="n">
        <v>10.55</v>
      </c>
      <c r="I92" s="793" t="n">
        <v>10.45</v>
      </c>
    </row>
    <row r="93" s="778" customFormat="true" ht="13.5" hidden="false" customHeight="false" outlineLevel="0" collapsed="false">
      <c r="C93" s="792" t="s">
        <v>554</v>
      </c>
      <c r="D93" s="793" t="s">
        <v>783</v>
      </c>
      <c r="F93" s="792" t="s">
        <v>784</v>
      </c>
      <c r="G93" s="799" t="n">
        <v>10.7</v>
      </c>
      <c r="H93" s="799" t="n">
        <v>10.55</v>
      </c>
      <c r="I93" s="793" t="n">
        <v>10.45</v>
      </c>
    </row>
    <row r="94" s="778" customFormat="true" ht="13.5" hidden="false" customHeight="false" outlineLevel="0" collapsed="false">
      <c r="C94" s="792" t="s">
        <v>554</v>
      </c>
      <c r="D94" s="793" t="s">
        <v>785</v>
      </c>
      <c r="F94" s="792" t="s">
        <v>786</v>
      </c>
      <c r="G94" s="799" t="n">
        <v>10.7</v>
      </c>
      <c r="H94" s="799" t="n">
        <v>10.55</v>
      </c>
      <c r="I94" s="793" t="n">
        <v>10.45</v>
      </c>
    </row>
    <row r="95" s="778" customFormat="true" ht="13.5" hidden="false" customHeight="false" outlineLevel="0" collapsed="false">
      <c r="C95" s="792" t="s">
        <v>554</v>
      </c>
      <c r="D95" s="793" t="s">
        <v>787</v>
      </c>
      <c r="F95" s="792" t="s">
        <v>788</v>
      </c>
      <c r="G95" s="799" t="n">
        <v>10.7</v>
      </c>
      <c r="H95" s="799" t="n">
        <v>10.55</v>
      </c>
      <c r="I95" s="793" t="n">
        <v>10.45</v>
      </c>
    </row>
    <row r="96" s="778" customFormat="true" ht="13.5" hidden="false" customHeight="false" outlineLevel="0" collapsed="false">
      <c r="C96" s="792" t="s">
        <v>554</v>
      </c>
      <c r="D96" s="793" t="s">
        <v>789</v>
      </c>
      <c r="F96" s="792" t="s">
        <v>790</v>
      </c>
      <c r="G96" s="799" t="n">
        <v>10.7</v>
      </c>
      <c r="H96" s="799" t="n">
        <v>10.55</v>
      </c>
      <c r="I96" s="793" t="n">
        <v>10.45</v>
      </c>
    </row>
    <row r="97" s="778" customFormat="true" ht="13.5" hidden="false" customHeight="false" outlineLevel="0" collapsed="false">
      <c r="C97" s="792" t="s">
        <v>554</v>
      </c>
      <c r="D97" s="793" t="s">
        <v>791</v>
      </c>
      <c r="F97" s="792" t="s">
        <v>792</v>
      </c>
      <c r="G97" s="799" t="n">
        <v>10.7</v>
      </c>
      <c r="H97" s="799" t="n">
        <v>10.55</v>
      </c>
      <c r="I97" s="793" t="n">
        <v>10.45</v>
      </c>
    </row>
    <row r="98" s="778" customFormat="true" ht="13.5" hidden="false" customHeight="false" outlineLevel="0" collapsed="false">
      <c r="C98" s="792" t="s">
        <v>554</v>
      </c>
      <c r="D98" s="793" t="s">
        <v>793</v>
      </c>
      <c r="F98" s="792" t="s">
        <v>794</v>
      </c>
      <c r="G98" s="799" t="n">
        <v>10.7</v>
      </c>
      <c r="H98" s="799" t="n">
        <v>10.55</v>
      </c>
      <c r="I98" s="793" t="n">
        <v>10.45</v>
      </c>
    </row>
    <row r="99" s="778" customFormat="true" ht="13.5" hidden="false" customHeight="false" outlineLevel="0" collapsed="false">
      <c r="C99" s="792" t="s">
        <v>554</v>
      </c>
      <c r="D99" s="793" t="s">
        <v>795</v>
      </c>
      <c r="F99" s="792" t="s">
        <v>796</v>
      </c>
      <c r="G99" s="799" t="n">
        <v>10.7</v>
      </c>
      <c r="H99" s="799" t="n">
        <v>10.55</v>
      </c>
      <c r="I99" s="793" t="n">
        <v>10.45</v>
      </c>
    </row>
    <row r="100" s="778" customFormat="true" ht="13.5" hidden="false" customHeight="false" outlineLevel="0" collapsed="false">
      <c r="C100" s="792" t="s">
        <v>554</v>
      </c>
      <c r="D100" s="793" t="s">
        <v>797</v>
      </c>
      <c r="F100" s="792" t="s">
        <v>798</v>
      </c>
      <c r="G100" s="799" t="n">
        <v>10.7</v>
      </c>
      <c r="H100" s="799" t="n">
        <v>10.55</v>
      </c>
      <c r="I100" s="793" t="n">
        <v>10.45</v>
      </c>
    </row>
    <row r="101" s="778" customFormat="true" ht="13.5" hidden="false" customHeight="false" outlineLevel="0" collapsed="false">
      <c r="C101" s="792" t="s">
        <v>554</v>
      </c>
      <c r="D101" s="793" t="s">
        <v>799</v>
      </c>
      <c r="F101" s="792" t="s">
        <v>800</v>
      </c>
      <c r="G101" s="799" t="n">
        <v>10.7</v>
      </c>
      <c r="H101" s="799" t="n">
        <v>10.55</v>
      </c>
      <c r="I101" s="793" t="n">
        <v>10.45</v>
      </c>
    </row>
    <row r="102" s="778" customFormat="true" ht="13.5" hidden="false" customHeight="false" outlineLevel="0" collapsed="false">
      <c r="C102" s="792" t="s">
        <v>554</v>
      </c>
      <c r="D102" s="793" t="s">
        <v>801</v>
      </c>
      <c r="F102" s="792" t="s">
        <v>802</v>
      </c>
      <c r="G102" s="799" t="n">
        <v>10.7</v>
      </c>
      <c r="H102" s="799" t="n">
        <v>10.55</v>
      </c>
      <c r="I102" s="793" t="n">
        <v>10.45</v>
      </c>
    </row>
    <row r="103" s="778" customFormat="true" ht="13.5" hidden="false" customHeight="false" outlineLevel="0" collapsed="false">
      <c r="C103" s="792" t="s">
        <v>554</v>
      </c>
      <c r="D103" s="793" t="s">
        <v>803</v>
      </c>
      <c r="F103" s="792" t="s">
        <v>804</v>
      </c>
      <c r="G103" s="799" t="n">
        <v>10.7</v>
      </c>
      <c r="H103" s="799" t="n">
        <v>10.55</v>
      </c>
      <c r="I103" s="793" t="n">
        <v>10.45</v>
      </c>
    </row>
    <row r="104" s="778" customFormat="true" ht="13.5" hidden="false" customHeight="false" outlineLevel="0" collapsed="false">
      <c r="C104" s="792" t="s">
        <v>554</v>
      </c>
      <c r="D104" s="793" t="s">
        <v>805</v>
      </c>
      <c r="F104" s="792" t="s">
        <v>806</v>
      </c>
      <c r="G104" s="799" t="n">
        <v>10.7</v>
      </c>
      <c r="H104" s="799" t="n">
        <v>10.55</v>
      </c>
      <c r="I104" s="793" t="n">
        <v>10.45</v>
      </c>
    </row>
    <row r="105" s="778" customFormat="true" ht="13.5" hidden="false" customHeight="false" outlineLevel="0" collapsed="false">
      <c r="C105" s="792" t="s">
        <v>554</v>
      </c>
      <c r="D105" s="793" t="s">
        <v>807</v>
      </c>
      <c r="F105" s="792" t="s">
        <v>808</v>
      </c>
      <c r="G105" s="799" t="n">
        <v>10.7</v>
      </c>
      <c r="H105" s="799" t="n">
        <v>10.55</v>
      </c>
      <c r="I105" s="793" t="n">
        <v>10.45</v>
      </c>
    </row>
    <row r="106" s="778" customFormat="true" ht="13.5" hidden="false" customHeight="false" outlineLevel="0" collapsed="false">
      <c r="C106" s="792" t="s">
        <v>554</v>
      </c>
      <c r="D106" s="793" t="s">
        <v>809</v>
      </c>
      <c r="F106" s="792" t="s">
        <v>810</v>
      </c>
      <c r="G106" s="799" t="n">
        <v>10.7</v>
      </c>
      <c r="H106" s="799" t="n">
        <v>10.55</v>
      </c>
      <c r="I106" s="793" t="n">
        <v>10.45</v>
      </c>
    </row>
    <row r="107" s="778" customFormat="true" ht="13.5" hidden="false" customHeight="false" outlineLevel="0" collapsed="false">
      <c r="C107" s="792" t="s">
        <v>554</v>
      </c>
      <c r="D107" s="793" t="s">
        <v>811</v>
      </c>
      <c r="F107" s="792" t="s">
        <v>812</v>
      </c>
      <c r="G107" s="799" t="n">
        <v>10.7</v>
      </c>
      <c r="H107" s="799" t="n">
        <v>10.55</v>
      </c>
      <c r="I107" s="793" t="n">
        <v>10.45</v>
      </c>
    </row>
    <row r="108" s="778" customFormat="true" ht="13.5" hidden="false" customHeight="false" outlineLevel="0" collapsed="false">
      <c r="C108" s="792" t="s">
        <v>554</v>
      </c>
      <c r="D108" s="793" t="s">
        <v>813</v>
      </c>
      <c r="F108" s="792" t="s">
        <v>814</v>
      </c>
      <c r="G108" s="799" t="n">
        <v>10.7</v>
      </c>
      <c r="H108" s="799" t="n">
        <v>10.55</v>
      </c>
      <c r="I108" s="793" t="n">
        <v>10.45</v>
      </c>
    </row>
    <row r="109" s="778" customFormat="true" ht="13.5" hidden="false" customHeight="false" outlineLevel="0" collapsed="false">
      <c r="C109" s="792" t="s">
        <v>554</v>
      </c>
      <c r="D109" s="793" t="s">
        <v>815</v>
      </c>
      <c r="F109" s="792" t="s">
        <v>816</v>
      </c>
      <c r="G109" s="799" t="n">
        <v>10.7</v>
      </c>
      <c r="H109" s="799" t="n">
        <v>10.55</v>
      </c>
      <c r="I109" s="793" t="n">
        <v>10.45</v>
      </c>
    </row>
    <row r="110" s="778" customFormat="true" ht="13.5" hidden="false" customHeight="false" outlineLevel="0" collapsed="false">
      <c r="C110" s="792" t="s">
        <v>554</v>
      </c>
      <c r="D110" s="793" t="s">
        <v>817</v>
      </c>
      <c r="F110" s="792" t="s">
        <v>818</v>
      </c>
      <c r="G110" s="799" t="n">
        <v>10.7</v>
      </c>
      <c r="H110" s="799" t="n">
        <v>10.55</v>
      </c>
      <c r="I110" s="793" t="n">
        <v>10.45</v>
      </c>
    </row>
    <row r="111" s="778" customFormat="true" ht="13.5" hidden="false" customHeight="false" outlineLevel="0" collapsed="false">
      <c r="C111" s="792" t="s">
        <v>554</v>
      </c>
      <c r="D111" s="793" t="s">
        <v>819</v>
      </c>
      <c r="F111" s="792" t="s">
        <v>820</v>
      </c>
      <c r="G111" s="799" t="n">
        <v>10.7</v>
      </c>
      <c r="H111" s="799" t="n">
        <v>10.55</v>
      </c>
      <c r="I111" s="793" t="n">
        <v>10.45</v>
      </c>
    </row>
    <row r="112" s="778" customFormat="true" ht="13.5" hidden="false" customHeight="false" outlineLevel="0" collapsed="false">
      <c r="C112" s="792" t="s">
        <v>554</v>
      </c>
      <c r="D112" s="793" t="s">
        <v>821</v>
      </c>
      <c r="F112" s="792" t="s">
        <v>822</v>
      </c>
      <c r="G112" s="799" t="n">
        <v>10.7</v>
      </c>
      <c r="H112" s="799" t="n">
        <v>10.55</v>
      </c>
      <c r="I112" s="793" t="n">
        <v>10.45</v>
      </c>
    </row>
    <row r="113" s="778" customFormat="true" ht="13.5" hidden="false" customHeight="false" outlineLevel="0" collapsed="false">
      <c r="C113" s="792" t="s">
        <v>554</v>
      </c>
      <c r="D113" s="793" t="s">
        <v>823</v>
      </c>
      <c r="F113" s="792" t="s">
        <v>824</v>
      </c>
      <c r="G113" s="799" t="n">
        <v>10.7</v>
      </c>
      <c r="H113" s="799" t="n">
        <v>10.55</v>
      </c>
      <c r="I113" s="793" t="n">
        <v>10.45</v>
      </c>
    </row>
    <row r="114" s="778" customFormat="true" ht="13.5" hidden="false" customHeight="false" outlineLevel="0" collapsed="false">
      <c r="C114" s="792" t="s">
        <v>554</v>
      </c>
      <c r="D114" s="793" t="s">
        <v>825</v>
      </c>
      <c r="F114" s="792" t="s">
        <v>826</v>
      </c>
      <c r="G114" s="799" t="n">
        <v>10.7</v>
      </c>
      <c r="H114" s="799" t="n">
        <v>10.55</v>
      </c>
      <c r="I114" s="793" t="n">
        <v>10.45</v>
      </c>
    </row>
    <row r="115" s="778" customFormat="true" ht="13.5" hidden="false" customHeight="false" outlineLevel="0" collapsed="false">
      <c r="C115" s="792" t="s">
        <v>554</v>
      </c>
      <c r="D115" s="793" t="s">
        <v>827</v>
      </c>
      <c r="F115" s="792" t="s">
        <v>828</v>
      </c>
      <c r="G115" s="799" t="n">
        <v>10.7</v>
      </c>
      <c r="H115" s="799" t="n">
        <v>10.55</v>
      </c>
      <c r="I115" s="793" t="n">
        <v>10.45</v>
      </c>
    </row>
    <row r="116" s="778" customFormat="true" ht="13.5" hidden="false" customHeight="false" outlineLevel="0" collapsed="false">
      <c r="C116" s="792" t="s">
        <v>554</v>
      </c>
      <c r="D116" s="793" t="s">
        <v>829</v>
      </c>
      <c r="F116" s="792" t="s">
        <v>830</v>
      </c>
      <c r="G116" s="799" t="n">
        <v>10.7</v>
      </c>
      <c r="H116" s="799" t="n">
        <v>10.55</v>
      </c>
      <c r="I116" s="793" t="n">
        <v>10.45</v>
      </c>
    </row>
    <row r="117" s="778" customFormat="true" ht="13.5" hidden="false" customHeight="false" outlineLevel="0" collapsed="false">
      <c r="C117" s="792" t="s">
        <v>554</v>
      </c>
      <c r="D117" s="793" t="s">
        <v>831</v>
      </c>
      <c r="F117" s="792" t="s">
        <v>832</v>
      </c>
      <c r="G117" s="799" t="n">
        <v>10.7</v>
      </c>
      <c r="H117" s="799" t="n">
        <v>10.55</v>
      </c>
      <c r="I117" s="793" t="n">
        <v>10.45</v>
      </c>
    </row>
    <row r="118" s="778" customFormat="true" ht="13.5" hidden="false" customHeight="false" outlineLevel="0" collapsed="false">
      <c r="C118" s="792" t="s">
        <v>554</v>
      </c>
      <c r="D118" s="793" t="s">
        <v>833</v>
      </c>
      <c r="F118" s="792" t="s">
        <v>834</v>
      </c>
      <c r="G118" s="799" t="n">
        <v>10.7</v>
      </c>
      <c r="H118" s="799" t="n">
        <v>10.55</v>
      </c>
      <c r="I118" s="793" t="n">
        <v>10.45</v>
      </c>
    </row>
    <row r="119" s="778" customFormat="true" ht="13.5" hidden="false" customHeight="false" outlineLevel="0" collapsed="false">
      <c r="C119" s="792" t="s">
        <v>554</v>
      </c>
      <c r="D119" s="793" t="s">
        <v>835</v>
      </c>
      <c r="F119" s="792" t="s">
        <v>836</v>
      </c>
      <c r="G119" s="799" t="n">
        <v>10.7</v>
      </c>
      <c r="H119" s="799" t="n">
        <v>10.55</v>
      </c>
      <c r="I119" s="793" t="n">
        <v>10.45</v>
      </c>
    </row>
    <row r="120" s="778" customFormat="true" ht="13.5" hidden="false" customHeight="false" outlineLevel="0" collapsed="false">
      <c r="C120" s="792" t="s">
        <v>554</v>
      </c>
      <c r="D120" s="793" t="s">
        <v>837</v>
      </c>
      <c r="F120" s="792" t="s">
        <v>838</v>
      </c>
      <c r="G120" s="799" t="n">
        <v>10.7</v>
      </c>
      <c r="H120" s="799" t="n">
        <v>10.55</v>
      </c>
      <c r="I120" s="793" t="n">
        <v>10.45</v>
      </c>
    </row>
    <row r="121" s="778" customFormat="true" ht="13.5" hidden="false" customHeight="false" outlineLevel="0" collapsed="false">
      <c r="C121" s="792" t="s">
        <v>554</v>
      </c>
      <c r="D121" s="793" t="s">
        <v>839</v>
      </c>
      <c r="F121" s="792" t="s">
        <v>840</v>
      </c>
      <c r="G121" s="799" t="n">
        <v>10.7</v>
      </c>
      <c r="H121" s="799" t="n">
        <v>10.55</v>
      </c>
      <c r="I121" s="793" t="n">
        <v>10.45</v>
      </c>
    </row>
    <row r="122" s="778" customFormat="true" ht="13.5" hidden="false" customHeight="false" outlineLevel="0" collapsed="false">
      <c r="C122" s="792" t="s">
        <v>554</v>
      </c>
      <c r="D122" s="793" t="s">
        <v>841</v>
      </c>
      <c r="F122" s="792" t="s">
        <v>842</v>
      </c>
      <c r="G122" s="799" t="n">
        <v>10.7</v>
      </c>
      <c r="H122" s="799" t="n">
        <v>10.55</v>
      </c>
      <c r="I122" s="793" t="n">
        <v>10.45</v>
      </c>
    </row>
    <row r="123" s="778" customFormat="true" ht="13.5" hidden="false" customHeight="false" outlineLevel="0" collapsed="false">
      <c r="C123" s="792" t="s">
        <v>554</v>
      </c>
      <c r="D123" s="793" t="s">
        <v>843</v>
      </c>
      <c r="F123" s="792" t="s">
        <v>844</v>
      </c>
      <c r="G123" s="799" t="n">
        <v>10.7</v>
      </c>
      <c r="H123" s="799" t="n">
        <v>10.55</v>
      </c>
      <c r="I123" s="793" t="n">
        <v>10.45</v>
      </c>
    </row>
    <row r="124" s="778" customFormat="true" ht="13.5" hidden="false" customHeight="false" outlineLevel="0" collapsed="false">
      <c r="C124" s="792" t="s">
        <v>554</v>
      </c>
      <c r="D124" s="793" t="s">
        <v>845</v>
      </c>
      <c r="F124" s="792" t="s">
        <v>846</v>
      </c>
      <c r="G124" s="799" t="n">
        <v>10.7</v>
      </c>
      <c r="H124" s="799" t="n">
        <v>10.55</v>
      </c>
      <c r="I124" s="793" t="n">
        <v>10.45</v>
      </c>
    </row>
    <row r="125" s="778" customFormat="true" ht="13.5" hidden="false" customHeight="false" outlineLevel="0" collapsed="false">
      <c r="C125" s="792" t="s">
        <v>554</v>
      </c>
      <c r="D125" s="793" t="s">
        <v>847</v>
      </c>
      <c r="F125" s="792" t="s">
        <v>848</v>
      </c>
      <c r="G125" s="799" t="n">
        <v>10.7</v>
      </c>
      <c r="H125" s="799" t="n">
        <v>10.55</v>
      </c>
      <c r="I125" s="793" t="n">
        <v>10.45</v>
      </c>
    </row>
    <row r="126" s="778" customFormat="true" ht="13.5" hidden="false" customHeight="false" outlineLevel="0" collapsed="false">
      <c r="C126" s="792" t="s">
        <v>554</v>
      </c>
      <c r="D126" s="793" t="s">
        <v>849</v>
      </c>
      <c r="F126" s="792" t="s">
        <v>850</v>
      </c>
      <c r="G126" s="799" t="n">
        <v>10.7</v>
      </c>
      <c r="H126" s="799" t="n">
        <v>10.55</v>
      </c>
      <c r="I126" s="793" t="n">
        <v>10.45</v>
      </c>
    </row>
    <row r="127" s="778" customFormat="true" ht="13.5" hidden="false" customHeight="false" outlineLevel="0" collapsed="false">
      <c r="C127" s="792" t="s">
        <v>554</v>
      </c>
      <c r="D127" s="793" t="s">
        <v>851</v>
      </c>
      <c r="F127" s="792" t="s">
        <v>852</v>
      </c>
      <c r="G127" s="799" t="n">
        <v>10.7</v>
      </c>
      <c r="H127" s="799" t="n">
        <v>10.55</v>
      </c>
      <c r="I127" s="793" t="n">
        <v>10.45</v>
      </c>
    </row>
    <row r="128" s="778" customFormat="true" ht="13.5" hidden="false" customHeight="false" outlineLevel="0" collapsed="false">
      <c r="C128" s="792" t="s">
        <v>554</v>
      </c>
      <c r="D128" s="793" t="s">
        <v>853</v>
      </c>
      <c r="F128" s="792" t="s">
        <v>854</v>
      </c>
      <c r="G128" s="799" t="n">
        <v>10.7</v>
      </c>
      <c r="H128" s="799" t="n">
        <v>10.55</v>
      </c>
      <c r="I128" s="793" t="n">
        <v>10.45</v>
      </c>
    </row>
    <row r="129" s="778" customFormat="true" ht="13.5" hidden="false" customHeight="false" outlineLevel="0" collapsed="false">
      <c r="C129" s="792" t="s">
        <v>554</v>
      </c>
      <c r="D129" s="793" t="s">
        <v>855</v>
      </c>
      <c r="F129" s="792" t="s">
        <v>856</v>
      </c>
      <c r="G129" s="799" t="n">
        <v>10.7</v>
      </c>
      <c r="H129" s="799" t="n">
        <v>10.55</v>
      </c>
      <c r="I129" s="793" t="n">
        <v>10.45</v>
      </c>
    </row>
    <row r="130" s="778" customFormat="true" ht="13.5" hidden="false" customHeight="false" outlineLevel="0" collapsed="false">
      <c r="C130" s="792" t="s">
        <v>554</v>
      </c>
      <c r="D130" s="793" t="s">
        <v>857</v>
      </c>
      <c r="F130" s="792" t="s">
        <v>858</v>
      </c>
      <c r="G130" s="799" t="n">
        <v>10.7</v>
      </c>
      <c r="H130" s="799" t="n">
        <v>10.55</v>
      </c>
      <c r="I130" s="793" t="n">
        <v>10.45</v>
      </c>
    </row>
    <row r="131" s="778" customFormat="true" ht="13.5" hidden="false" customHeight="false" outlineLevel="0" collapsed="false">
      <c r="C131" s="792" t="s">
        <v>554</v>
      </c>
      <c r="D131" s="793" t="s">
        <v>859</v>
      </c>
      <c r="F131" s="792" t="s">
        <v>860</v>
      </c>
      <c r="G131" s="799" t="n">
        <v>10.7</v>
      </c>
      <c r="H131" s="799" t="n">
        <v>10.55</v>
      </c>
      <c r="I131" s="793" t="n">
        <v>10.45</v>
      </c>
    </row>
    <row r="132" s="778" customFormat="true" ht="13.5" hidden="false" customHeight="false" outlineLevel="0" collapsed="false">
      <c r="C132" s="792" t="s">
        <v>554</v>
      </c>
      <c r="D132" s="793" t="s">
        <v>861</v>
      </c>
      <c r="F132" s="792" t="s">
        <v>862</v>
      </c>
      <c r="G132" s="799" t="n">
        <v>10.7</v>
      </c>
      <c r="H132" s="799" t="n">
        <v>10.55</v>
      </c>
      <c r="I132" s="793" t="n">
        <v>10.45</v>
      </c>
    </row>
    <row r="133" s="778" customFormat="true" ht="13.5" hidden="false" customHeight="false" outlineLevel="0" collapsed="false">
      <c r="C133" s="792" t="s">
        <v>554</v>
      </c>
      <c r="D133" s="793" t="s">
        <v>863</v>
      </c>
      <c r="F133" s="792" t="s">
        <v>864</v>
      </c>
      <c r="G133" s="799" t="n">
        <v>10.7</v>
      </c>
      <c r="H133" s="799" t="n">
        <v>10.55</v>
      </c>
      <c r="I133" s="793" t="n">
        <v>10.45</v>
      </c>
    </row>
    <row r="134" s="778" customFormat="true" ht="13.5" hidden="false" customHeight="false" outlineLevel="0" collapsed="false">
      <c r="C134" s="792" t="s">
        <v>554</v>
      </c>
      <c r="D134" s="793" t="s">
        <v>865</v>
      </c>
      <c r="F134" s="792" t="s">
        <v>866</v>
      </c>
      <c r="G134" s="799" t="n">
        <v>10.7</v>
      </c>
      <c r="H134" s="799" t="n">
        <v>10.55</v>
      </c>
      <c r="I134" s="793" t="n">
        <v>10.45</v>
      </c>
    </row>
    <row r="135" s="778" customFormat="true" ht="13.5" hidden="false" customHeight="false" outlineLevel="0" collapsed="false">
      <c r="C135" s="792" t="s">
        <v>554</v>
      </c>
      <c r="D135" s="793" t="s">
        <v>867</v>
      </c>
      <c r="F135" s="792" t="s">
        <v>868</v>
      </c>
      <c r="G135" s="799" t="n">
        <v>10.7</v>
      </c>
      <c r="H135" s="799" t="n">
        <v>10.55</v>
      </c>
      <c r="I135" s="793" t="n">
        <v>10.45</v>
      </c>
    </row>
    <row r="136" s="778" customFormat="true" ht="13.5" hidden="false" customHeight="false" outlineLevel="0" collapsed="false">
      <c r="C136" s="792" t="s">
        <v>554</v>
      </c>
      <c r="D136" s="793" t="s">
        <v>869</v>
      </c>
      <c r="F136" s="792" t="s">
        <v>870</v>
      </c>
      <c r="G136" s="799" t="n">
        <v>10.7</v>
      </c>
      <c r="H136" s="799" t="n">
        <v>10.55</v>
      </c>
      <c r="I136" s="793" t="n">
        <v>10.45</v>
      </c>
    </row>
    <row r="137" s="778" customFormat="true" ht="13.5" hidden="false" customHeight="false" outlineLevel="0" collapsed="false">
      <c r="C137" s="792" t="s">
        <v>554</v>
      </c>
      <c r="D137" s="793" t="s">
        <v>871</v>
      </c>
      <c r="F137" s="792" t="s">
        <v>872</v>
      </c>
      <c r="G137" s="799" t="n">
        <v>10.7</v>
      </c>
      <c r="H137" s="799" t="n">
        <v>10.55</v>
      </c>
      <c r="I137" s="793" t="n">
        <v>10.45</v>
      </c>
    </row>
    <row r="138" s="778" customFormat="true" ht="13.5" hidden="false" customHeight="false" outlineLevel="0" collapsed="false">
      <c r="C138" s="792" t="s">
        <v>554</v>
      </c>
      <c r="D138" s="793" t="s">
        <v>873</v>
      </c>
      <c r="F138" s="792" t="s">
        <v>874</v>
      </c>
      <c r="G138" s="799" t="n">
        <v>10.7</v>
      </c>
      <c r="H138" s="799" t="n">
        <v>10.55</v>
      </c>
      <c r="I138" s="793" t="n">
        <v>10.45</v>
      </c>
    </row>
    <row r="139" s="778" customFormat="true" ht="13.5" hidden="false" customHeight="false" outlineLevel="0" collapsed="false">
      <c r="C139" s="792" t="s">
        <v>554</v>
      </c>
      <c r="D139" s="793" t="s">
        <v>875</v>
      </c>
      <c r="F139" s="792" t="s">
        <v>876</v>
      </c>
      <c r="G139" s="799" t="n">
        <v>10.7</v>
      </c>
      <c r="H139" s="799" t="n">
        <v>10.55</v>
      </c>
      <c r="I139" s="793" t="n">
        <v>10.45</v>
      </c>
    </row>
    <row r="140" s="778" customFormat="true" ht="13.5" hidden="false" customHeight="false" outlineLevel="0" collapsed="false">
      <c r="C140" s="792" t="s">
        <v>554</v>
      </c>
      <c r="D140" s="793" t="s">
        <v>877</v>
      </c>
      <c r="F140" s="792" t="s">
        <v>878</v>
      </c>
      <c r="G140" s="799" t="n">
        <v>10.7</v>
      </c>
      <c r="H140" s="799" t="n">
        <v>10.55</v>
      </c>
      <c r="I140" s="793" t="n">
        <v>10.45</v>
      </c>
    </row>
    <row r="141" s="778" customFormat="true" ht="13.5" hidden="false" customHeight="false" outlineLevel="0" collapsed="false">
      <c r="C141" s="792" t="s">
        <v>554</v>
      </c>
      <c r="D141" s="793" t="s">
        <v>879</v>
      </c>
      <c r="F141" s="792" t="s">
        <v>880</v>
      </c>
      <c r="G141" s="799" t="n">
        <v>10.7</v>
      </c>
      <c r="H141" s="799" t="n">
        <v>10.55</v>
      </c>
      <c r="I141" s="793" t="n">
        <v>10.45</v>
      </c>
    </row>
    <row r="142" s="778" customFormat="true" ht="13.5" hidden="false" customHeight="false" outlineLevel="0" collapsed="false">
      <c r="C142" s="792" t="s">
        <v>554</v>
      </c>
      <c r="D142" s="793" t="s">
        <v>881</v>
      </c>
      <c r="F142" s="792" t="s">
        <v>882</v>
      </c>
      <c r="G142" s="799" t="n">
        <v>10.7</v>
      </c>
      <c r="H142" s="799" t="n">
        <v>10.55</v>
      </c>
      <c r="I142" s="793" t="n">
        <v>10.45</v>
      </c>
    </row>
    <row r="143" s="778" customFormat="true" ht="13.5" hidden="false" customHeight="false" outlineLevel="0" collapsed="false">
      <c r="C143" s="792" t="s">
        <v>554</v>
      </c>
      <c r="D143" s="793" t="s">
        <v>883</v>
      </c>
      <c r="F143" s="792" t="s">
        <v>884</v>
      </c>
      <c r="G143" s="799" t="n">
        <v>10.7</v>
      </c>
      <c r="H143" s="799" t="n">
        <v>10.55</v>
      </c>
      <c r="I143" s="793" t="n">
        <v>10.45</v>
      </c>
    </row>
    <row r="144" s="778" customFormat="true" ht="13.5" hidden="false" customHeight="false" outlineLevel="0" collapsed="false">
      <c r="C144" s="792" t="s">
        <v>554</v>
      </c>
      <c r="D144" s="793" t="s">
        <v>885</v>
      </c>
      <c r="F144" s="792" t="s">
        <v>886</v>
      </c>
      <c r="G144" s="799" t="n">
        <v>10.7</v>
      </c>
      <c r="H144" s="799" t="n">
        <v>10.55</v>
      </c>
      <c r="I144" s="793" t="n">
        <v>10.45</v>
      </c>
    </row>
    <row r="145" s="778" customFormat="true" ht="13.5" hidden="false" customHeight="false" outlineLevel="0" collapsed="false">
      <c r="C145" s="792" t="s">
        <v>554</v>
      </c>
      <c r="D145" s="793" t="s">
        <v>887</v>
      </c>
      <c r="F145" s="792" t="s">
        <v>888</v>
      </c>
      <c r="G145" s="799" t="n">
        <v>10.42</v>
      </c>
      <c r="H145" s="799" t="n">
        <v>10.33</v>
      </c>
      <c r="I145" s="793" t="n">
        <v>10.27</v>
      </c>
    </row>
    <row r="146" s="778" customFormat="true" ht="13.5" hidden="false" customHeight="false" outlineLevel="0" collapsed="false">
      <c r="C146" s="792" t="s">
        <v>554</v>
      </c>
      <c r="D146" s="793" t="s">
        <v>889</v>
      </c>
      <c r="F146" s="792" t="s">
        <v>890</v>
      </c>
      <c r="G146" s="799" t="n">
        <v>10.42</v>
      </c>
      <c r="H146" s="799" t="n">
        <v>10.33</v>
      </c>
      <c r="I146" s="793" t="n">
        <v>10.27</v>
      </c>
    </row>
    <row r="147" s="778" customFormat="true" ht="13.5" hidden="false" customHeight="false" outlineLevel="0" collapsed="false">
      <c r="C147" s="792" t="s">
        <v>554</v>
      </c>
      <c r="D147" s="793" t="s">
        <v>891</v>
      </c>
      <c r="F147" s="792" t="s">
        <v>892</v>
      </c>
      <c r="G147" s="799" t="n">
        <v>10.42</v>
      </c>
      <c r="H147" s="799" t="n">
        <v>10.33</v>
      </c>
      <c r="I147" s="793" t="n">
        <v>10.27</v>
      </c>
    </row>
    <row r="148" s="778" customFormat="true" ht="13.5" hidden="false" customHeight="false" outlineLevel="0" collapsed="false">
      <c r="C148" s="792" t="s">
        <v>554</v>
      </c>
      <c r="D148" s="793" t="s">
        <v>893</v>
      </c>
      <c r="F148" s="792" t="s">
        <v>894</v>
      </c>
      <c r="G148" s="799" t="n">
        <v>10.42</v>
      </c>
      <c r="H148" s="799" t="n">
        <v>10.33</v>
      </c>
      <c r="I148" s="793" t="n">
        <v>10.27</v>
      </c>
    </row>
    <row r="149" s="778" customFormat="true" ht="13.5" hidden="false" customHeight="false" outlineLevel="0" collapsed="false">
      <c r="C149" s="792" t="s">
        <v>554</v>
      </c>
      <c r="D149" s="793" t="s">
        <v>895</v>
      </c>
      <c r="F149" s="792" t="s">
        <v>896</v>
      </c>
      <c r="G149" s="799" t="n">
        <v>10.42</v>
      </c>
      <c r="H149" s="799" t="n">
        <v>10.33</v>
      </c>
      <c r="I149" s="793" t="n">
        <v>10.27</v>
      </c>
    </row>
    <row r="150" s="778" customFormat="true" ht="13.5" hidden="false" customHeight="false" outlineLevel="0" collapsed="false">
      <c r="C150" s="792" t="s">
        <v>554</v>
      </c>
      <c r="D150" s="793" t="s">
        <v>897</v>
      </c>
      <c r="F150" s="792" t="s">
        <v>898</v>
      </c>
      <c r="G150" s="799" t="n">
        <v>10.42</v>
      </c>
      <c r="H150" s="799" t="n">
        <v>10.33</v>
      </c>
      <c r="I150" s="793" t="n">
        <v>10.27</v>
      </c>
    </row>
    <row r="151" s="778" customFormat="true" ht="13.5" hidden="false" customHeight="false" outlineLevel="0" collapsed="false">
      <c r="C151" s="792" t="s">
        <v>554</v>
      </c>
      <c r="D151" s="793" t="s">
        <v>899</v>
      </c>
      <c r="F151" s="792" t="s">
        <v>900</v>
      </c>
      <c r="G151" s="799" t="n">
        <v>10.42</v>
      </c>
      <c r="H151" s="799" t="n">
        <v>10.33</v>
      </c>
      <c r="I151" s="793" t="n">
        <v>10.27</v>
      </c>
    </row>
    <row r="152" s="778" customFormat="true" ht="13.5" hidden="false" customHeight="false" outlineLevel="0" collapsed="false">
      <c r="C152" s="792" t="s">
        <v>554</v>
      </c>
      <c r="D152" s="793" t="s">
        <v>901</v>
      </c>
      <c r="F152" s="792" t="s">
        <v>902</v>
      </c>
      <c r="G152" s="799" t="n">
        <v>10.42</v>
      </c>
      <c r="H152" s="799" t="n">
        <v>10.33</v>
      </c>
      <c r="I152" s="793" t="n">
        <v>10.27</v>
      </c>
    </row>
    <row r="153" s="778" customFormat="true" ht="13.5" hidden="false" customHeight="false" outlineLevel="0" collapsed="false">
      <c r="C153" s="792" t="s">
        <v>554</v>
      </c>
      <c r="D153" s="793" t="s">
        <v>903</v>
      </c>
      <c r="F153" s="792" t="s">
        <v>904</v>
      </c>
      <c r="G153" s="799" t="n">
        <v>10.42</v>
      </c>
      <c r="H153" s="799" t="n">
        <v>10.33</v>
      </c>
      <c r="I153" s="793" t="n">
        <v>10.27</v>
      </c>
    </row>
    <row r="154" s="778" customFormat="true" ht="13.5" hidden="false" customHeight="false" outlineLevel="0" collapsed="false">
      <c r="C154" s="792" t="s">
        <v>554</v>
      </c>
      <c r="D154" s="793" t="s">
        <v>905</v>
      </c>
      <c r="F154" s="792" t="s">
        <v>906</v>
      </c>
      <c r="G154" s="799" t="n">
        <v>10.42</v>
      </c>
      <c r="H154" s="799" t="n">
        <v>10.33</v>
      </c>
      <c r="I154" s="793" t="n">
        <v>10.27</v>
      </c>
    </row>
    <row r="155" s="778" customFormat="true" ht="13.5" hidden="false" customHeight="false" outlineLevel="0" collapsed="false">
      <c r="C155" s="792" t="s">
        <v>554</v>
      </c>
      <c r="D155" s="793" t="s">
        <v>907</v>
      </c>
      <c r="F155" s="792" t="s">
        <v>908</v>
      </c>
      <c r="G155" s="799" t="n">
        <v>10.42</v>
      </c>
      <c r="H155" s="799" t="n">
        <v>10.33</v>
      </c>
      <c r="I155" s="793" t="n">
        <v>10.27</v>
      </c>
    </row>
    <row r="156" s="778" customFormat="true" ht="13.5" hidden="false" customHeight="false" outlineLevel="0" collapsed="false">
      <c r="C156" s="792" t="s">
        <v>554</v>
      </c>
      <c r="D156" s="793" t="s">
        <v>909</v>
      </c>
      <c r="F156" s="792" t="s">
        <v>910</v>
      </c>
      <c r="G156" s="799" t="n">
        <v>10.42</v>
      </c>
      <c r="H156" s="799" t="n">
        <v>10.33</v>
      </c>
      <c r="I156" s="793" t="n">
        <v>10.27</v>
      </c>
    </row>
    <row r="157" s="778" customFormat="true" ht="13.5" hidden="false" customHeight="false" outlineLevel="0" collapsed="false">
      <c r="C157" s="792" t="s">
        <v>554</v>
      </c>
      <c r="D157" s="793" t="s">
        <v>911</v>
      </c>
      <c r="F157" s="792" t="s">
        <v>912</v>
      </c>
      <c r="G157" s="799" t="n">
        <v>10.42</v>
      </c>
      <c r="H157" s="799" t="n">
        <v>10.33</v>
      </c>
      <c r="I157" s="793" t="n">
        <v>10.27</v>
      </c>
    </row>
    <row r="158" s="778" customFormat="true" ht="13.5" hidden="false" customHeight="false" outlineLevel="0" collapsed="false">
      <c r="C158" s="792" t="s">
        <v>554</v>
      </c>
      <c r="D158" s="793" t="s">
        <v>913</v>
      </c>
      <c r="F158" s="792" t="s">
        <v>914</v>
      </c>
      <c r="G158" s="799" t="n">
        <v>10.42</v>
      </c>
      <c r="H158" s="799" t="n">
        <v>10.33</v>
      </c>
      <c r="I158" s="793" t="n">
        <v>10.27</v>
      </c>
    </row>
    <row r="159" s="778" customFormat="true" ht="13.5" hidden="false" customHeight="false" outlineLevel="0" collapsed="false">
      <c r="C159" s="792" t="s">
        <v>554</v>
      </c>
      <c r="D159" s="793" t="s">
        <v>915</v>
      </c>
      <c r="F159" s="792" t="s">
        <v>916</v>
      </c>
      <c r="G159" s="799" t="n">
        <v>10.42</v>
      </c>
      <c r="H159" s="799" t="n">
        <v>10.33</v>
      </c>
      <c r="I159" s="793" t="n">
        <v>10.27</v>
      </c>
    </row>
    <row r="160" s="778" customFormat="true" ht="13.5" hidden="false" customHeight="false" outlineLevel="0" collapsed="false">
      <c r="C160" s="792" t="s">
        <v>554</v>
      </c>
      <c r="D160" s="793" t="s">
        <v>917</v>
      </c>
      <c r="F160" s="792" t="s">
        <v>918</v>
      </c>
      <c r="G160" s="799" t="n">
        <v>10.42</v>
      </c>
      <c r="H160" s="799" t="n">
        <v>10.33</v>
      </c>
      <c r="I160" s="793" t="n">
        <v>10.27</v>
      </c>
    </row>
    <row r="161" s="778" customFormat="true" ht="13.5" hidden="false" customHeight="false" outlineLevel="0" collapsed="false">
      <c r="C161" s="792" t="s">
        <v>554</v>
      </c>
      <c r="D161" s="793" t="s">
        <v>919</v>
      </c>
      <c r="F161" s="792" t="s">
        <v>920</v>
      </c>
      <c r="G161" s="799" t="n">
        <v>10.42</v>
      </c>
      <c r="H161" s="799" t="n">
        <v>10.33</v>
      </c>
      <c r="I161" s="793" t="n">
        <v>10.27</v>
      </c>
    </row>
    <row r="162" s="778" customFormat="true" ht="13.5" hidden="false" customHeight="false" outlineLevel="0" collapsed="false">
      <c r="C162" s="792" t="s">
        <v>554</v>
      </c>
      <c r="D162" s="793" t="s">
        <v>921</v>
      </c>
      <c r="F162" s="792" t="s">
        <v>922</v>
      </c>
      <c r="G162" s="799" t="n">
        <v>10.42</v>
      </c>
      <c r="H162" s="799" t="n">
        <v>10.33</v>
      </c>
      <c r="I162" s="793" t="n">
        <v>10.27</v>
      </c>
    </row>
    <row r="163" s="778" customFormat="true" ht="13.5" hidden="false" customHeight="false" outlineLevel="0" collapsed="false">
      <c r="C163" s="792" t="s">
        <v>554</v>
      </c>
      <c r="D163" s="793" t="s">
        <v>923</v>
      </c>
      <c r="F163" s="792" t="s">
        <v>924</v>
      </c>
      <c r="G163" s="799" t="n">
        <v>10.42</v>
      </c>
      <c r="H163" s="799" t="n">
        <v>10.33</v>
      </c>
      <c r="I163" s="793" t="n">
        <v>10.27</v>
      </c>
    </row>
    <row r="164" s="778" customFormat="true" ht="13.5" hidden="false" customHeight="false" outlineLevel="0" collapsed="false">
      <c r="C164" s="792" t="s">
        <v>554</v>
      </c>
      <c r="D164" s="793" t="s">
        <v>925</v>
      </c>
      <c r="F164" s="792" t="s">
        <v>926</v>
      </c>
      <c r="G164" s="799" t="n">
        <v>10.42</v>
      </c>
      <c r="H164" s="799" t="n">
        <v>10.33</v>
      </c>
      <c r="I164" s="793" t="n">
        <v>10.27</v>
      </c>
    </row>
    <row r="165" s="778" customFormat="true" ht="13.5" hidden="false" customHeight="false" outlineLevel="0" collapsed="false">
      <c r="C165" s="792" t="s">
        <v>554</v>
      </c>
      <c r="D165" s="793" t="s">
        <v>927</v>
      </c>
      <c r="F165" s="792" t="s">
        <v>928</v>
      </c>
      <c r="G165" s="799" t="n">
        <v>10.42</v>
      </c>
      <c r="H165" s="799" t="n">
        <v>10.33</v>
      </c>
      <c r="I165" s="793" t="n">
        <v>10.27</v>
      </c>
    </row>
    <row r="166" s="778" customFormat="true" ht="13.5" hidden="false" customHeight="false" outlineLevel="0" collapsed="false">
      <c r="C166" s="792" t="s">
        <v>554</v>
      </c>
      <c r="D166" s="793" t="s">
        <v>929</v>
      </c>
      <c r="F166" s="792" t="s">
        <v>930</v>
      </c>
      <c r="G166" s="799" t="n">
        <v>10.42</v>
      </c>
      <c r="H166" s="799" t="n">
        <v>10.33</v>
      </c>
      <c r="I166" s="793" t="n">
        <v>10.27</v>
      </c>
    </row>
    <row r="167" s="778" customFormat="true" ht="13.5" hidden="false" customHeight="false" outlineLevel="0" collapsed="false">
      <c r="C167" s="792" t="s">
        <v>554</v>
      </c>
      <c r="D167" s="793" t="s">
        <v>931</v>
      </c>
      <c r="F167" s="792" t="s">
        <v>932</v>
      </c>
      <c r="G167" s="799" t="n">
        <v>10.42</v>
      </c>
      <c r="H167" s="799" t="n">
        <v>10.33</v>
      </c>
      <c r="I167" s="793" t="n">
        <v>10.27</v>
      </c>
    </row>
    <row r="168" s="778" customFormat="true" ht="13.5" hidden="false" customHeight="false" outlineLevel="0" collapsed="false">
      <c r="C168" s="792" t="s">
        <v>554</v>
      </c>
      <c r="D168" s="793" t="s">
        <v>933</v>
      </c>
      <c r="F168" s="792" t="s">
        <v>934</v>
      </c>
      <c r="G168" s="799" t="n">
        <v>10.42</v>
      </c>
      <c r="H168" s="799" t="n">
        <v>10.33</v>
      </c>
      <c r="I168" s="793" t="n">
        <v>10.27</v>
      </c>
    </row>
    <row r="169" s="778" customFormat="true" ht="13.5" hidden="false" customHeight="false" outlineLevel="0" collapsed="false">
      <c r="C169" s="792" t="s">
        <v>554</v>
      </c>
      <c r="D169" s="793" t="s">
        <v>935</v>
      </c>
      <c r="F169" s="792" t="s">
        <v>936</v>
      </c>
      <c r="G169" s="799" t="n">
        <v>10.42</v>
      </c>
      <c r="H169" s="799" t="n">
        <v>10.33</v>
      </c>
      <c r="I169" s="793" t="n">
        <v>10.27</v>
      </c>
    </row>
    <row r="170" s="778" customFormat="true" ht="13.5" hidden="false" customHeight="false" outlineLevel="0" collapsed="false">
      <c r="C170" s="792" t="s">
        <v>554</v>
      </c>
      <c r="D170" s="793" t="s">
        <v>937</v>
      </c>
      <c r="F170" s="792" t="s">
        <v>938</v>
      </c>
      <c r="G170" s="799" t="n">
        <v>10.42</v>
      </c>
      <c r="H170" s="799" t="n">
        <v>10.33</v>
      </c>
      <c r="I170" s="793" t="n">
        <v>10.27</v>
      </c>
    </row>
    <row r="171" s="778" customFormat="true" ht="13.5" hidden="false" customHeight="false" outlineLevel="0" collapsed="false">
      <c r="C171" s="792" t="s">
        <v>554</v>
      </c>
      <c r="D171" s="793" t="s">
        <v>939</v>
      </c>
      <c r="F171" s="792" t="s">
        <v>940</v>
      </c>
      <c r="G171" s="799" t="n">
        <v>10.42</v>
      </c>
      <c r="H171" s="799" t="n">
        <v>10.33</v>
      </c>
      <c r="I171" s="793" t="n">
        <v>10.27</v>
      </c>
    </row>
    <row r="172" s="778" customFormat="true" ht="13.5" hidden="false" customHeight="false" outlineLevel="0" collapsed="false">
      <c r="C172" s="792" t="s">
        <v>554</v>
      </c>
      <c r="D172" s="793" t="s">
        <v>941</v>
      </c>
      <c r="F172" s="792" t="s">
        <v>942</v>
      </c>
      <c r="G172" s="799" t="n">
        <v>10.42</v>
      </c>
      <c r="H172" s="799" t="n">
        <v>10.33</v>
      </c>
      <c r="I172" s="793" t="n">
        <v>10.27</v>
      </c>
    </row>
    <row r="173" s="778" customFormat="true" ht="13.5" hidden="false" customHeight="false" outlineLevel="0" collapsed="false">
      <c r="C173" s="792" t="s">
        <v>554</v>
      </c>
      <c r="D173" s="793" t="s">
        <v>943</v>
      </c>
      <c r="F173" s="792" t="s">
        <v>944</v>
      </c>
      <c r="G173" s="799" t="n">
        <v>10.42</v>
      </c>
      <c r="H173" s="799" t="n">
        <v>10.33</v>
      </c>
      <c r="I173" s="793" t="n">
        <v>10.27</v>
      </c>
    </row>
    <row r="174" s="778" customFormat="true" ht="13.5" hidden="false" customHeight="false" outlineLevel="0" collapsed="false">
      <c r="C174" s="792" t="s">
        <v>554</v>
      </c>
      <c r="D174" s="793" t="s">
        <v>945</v>
      </c>
      <c r="F174" s="792" t="s">
        <v>946</v>
      </c>
      <c r="G174" s="799" t="n">
        <v>10.42</v>
      </c>
      <c r="H174" s="799" t="n">
        <v>10.33</v>
      </c>
      <c r="I174" s="793" t="n">
        <v>10.27</v>
      </c>
    </row>
    <row r="175" s="778" customFormat="true" ht="13.5" hidden="false" customHeight="false" outlineLevel="0" collapsed="false">
      <c r="C175" s="792" t="s">
        <v>554</v>
      </c>
      <c r="D175" s="793" t="s">
        <v>947</v>
      </c>
      <c r="F175" s="792" t="s">
        <v>948</v>
      </c>
      <c r="G175" s="799" t="n">
        <v>10.42</v>
      </c>
      <c r="H175" s="799" t="n">
        <v>10.33</v>
      </c>
      <c r="I175" s="793" t="n">
        <v>10.27</v>
      </c>
    </row>
    <row r="176" s="778" customFormat="true" ht="13.5" hidden="false" customHeight="false" outlineLevel="0" collapsed="false">
      <c r="C176" s="792" t="s">
        <v>554</v>
      </c>
      <c r="D176" s="793" t="s">
        <v>949</v>
      </c>
      <c r="F176" s="792" t="s">
        <v>950</v>
      </c>
      <c r="G176" s="799" t="n">
        <v>10.42</v>
      </c>
      <c r="H176" s="799" t="n">
        <v>10.33</v>
      </c>
      <c r="I176" s="793" t="n">
        <v>10.27</v>
      </c>
    </row>
    <row r="177" s="778" customFormat="true" ht="13.5" hidden="false" customHeight="false" outlineLevel="0" collapsed="false">
      <c r="C177" s="792" t="s">
        <v>554</v>
      </c>
      <c r="D177" s="793" t="s">
        <v>951</v>
      </c>
      <c r="F177" s="792" t="s">
        <v>952</v>
      </c>
      <c r="G177" s="799" t="n">
        <v>10.42</v>
      </c>
      <c r="H177" s="799" t="n">
        <v>10.33</v>
      </c>
      <c r="I177" s="793" t="n">
        <v>10.27</v>
      </c>
    </row>
    <row r="178" s="778" customFormat="true" ht="13.5" hidden="false" customHeight="false" outlineLevel="0" collapsed="false">
      <c r="C178" s="792" t="s">
        <v>554</v>
      </c>
      <c r="D178" s="793" t="s">
        <v>953</v>
      </c>
      <c r="F178" s="792" t="s">
        <v>954</v>
      </c>
      <c r="G178" s="799" t="n">
        <v>10.42</v>
      </c>
      <c r="H178" s="799" t="n">
        <v>10.33</v>
      </c>
      <c r="I178" s="793" t="n">
        <v>10.27</v>
      </c>
    </row>
    <row r="179" s="778" customFormat="true" ht="13.5" hidden="false" customHeight="false" outlineLevel="0" collapsed="false">
      <c r="C179" s="792" t="s">
        <v>554</v>
      </c>
      <c r="D179" s="793" t="s">
        <v>955</v>
      </c>
      <c r="F179" s="792" t="s">
        <v>956</v>
      </c>
      <c r="G179" s="799" t="n">
        <v>10.42</v>
      </c>
      <c r="H179" s="799" t="n">
        <v>10.33</v>
      </c>
      <c r="I179" s="793" t="n">
        <v>10.27</v>
      </c>
    </row>
    <row r="180" s="778" customFormat="true" ht="13.5" hidden="false" customHeight="false" outlineLevel="0" collapsed="false">
      <c r="C180" s="792" t="s">
        <v>554</v>
      </c>
      <c r="D180" s="793" t="s">
        <v>957</v>
      </c>
      <c r="F180" s="792" t="s">
        <v>958</v>
      </c>
      <c r="G180" s="799" t="n">
        <v>10.42</v>
      </c>
      <c r="H180" s="799" t="n">
        <v>10.33</v>
      </c>
      <c r="I180" s="793" t="n">
        <v>10.27</v>
      </c>
    </row>
    <row r="181" s="778" customFormat="true" ht="13.5" hidden="false" customHeight="false" outlineLevel="0" collapsed="false">
      <c r="C181" s="792" t="s">
        <v>554</v>
      </c>
      <c r="D181" s="793" t="s">
        <v>959</v>
      </c>
      <c r="F181" s="792" t="s">
        <v>960</v>
      </c>
      <c r="G181" s="799" t="n">
        <v>10.42</v>
      </c>
      <c r="H181" s="799" t="n">
        <v>10.33</v>
      </c>
      <c r="I181" s="793" t="n">
        <v>10.27</v>
      </c>
    </row>
    <row r="182" s="778" customFormat="true" ht="13.5" hidden="false" customHeight="false" outlineLevel="0" collapsed="false">
      <c r="C182" s="792" t="s">
        <v>554</v>
      </c>
      <c r="D182" s="793" t="s">
        <v>961</v>
      </c>
      <c r="F182" s="792" t="s">
        <v>962</v>
      </c>
      <c r="G182" s="799" t="n">
        <v>10.42</v>
      </c>
      <c r="H182" s="799" t="n">
        <v>10.33</v>
      </c>
      <c r="I182" s="793" t="n">
        <v>10.27</v>
      </c>
    </row>
    <row r="183" s="778" customFormat="true" ht="13.5" hidden="false" customHeight="false" outlineLevel="0" collapsed="false">
      <c r="C183" s="792" t="s">
        <v>554</v>
      </c>
      <c r="D183" s="793" t="s">
        <v>733</v>
      </c>
      <c r="F183" s="792" t="s">
        <v>963</v>
      </c>
      <c r="G183" s="799" t="n">
        <v>10.42</v>
      </c>
      <c r="H183" s="799" t="n">
        <v>10.33</v>
      </c>
      <c r="I183" s="793" t="n">
        <v>10.27</v>
      </c>
    </row>
    <row r="184" s="778" customFormat="true" ht="13.5" hidden="false" customHeight="false" outlineLevel="0" collapsed="false">
      <c r="C184" s="792" t="s">
        <v>554</v>
      </c>
      <c r="D184" s="793" t="s">
        <v>964</v>
      </c>
      <c r="F184" s="792" t="s">
        <v>965</v>
      </c>
      <c r="G184" s="799" t="n">
        <v>10.42</v>
      </c>
      <c r="H184" s="799" t="n">
        <v>10.33</v>
      </c>
      <c r="I184" s="793" t="n">
        <v>10.27</v>
      </c>
    </row>
    <row r="185" s="778" customFormat="true" ht="13.5" hidden="false" customHeight="false" outlineLevel="0" collapsed="false">
      <c r="C185" s="792" t="s">
        <v>554</v>
      </c>
      <c r="D185" s="793" t="s">
        <v>966</v>
      </c>
      <c r="F185" s="792" t="s">
        <v>967</v>
      </c>
      <c r="G185" s="799" t="n">
        <v>10.42</v>
      </c>
      <c r="H185" s="799" t="n">
        <v>10.33</v>
      </c>
      <c r="I185" s="793" t="n">
        <v>10.27</v>
      </c>
    </row>
    <row r="186" s="778" customFormat="true" ht="13.5" hidden="false" customHeight="false" outlineLevel="0" collapsed="false">
      <c r="C186" s="792" t="s">
        <v>554</v>
      </c>
      <c r="D186" s="793" t="s">
        <v>968</v>
      </c>
      <c r="F186" s="792" t="s">
        <v>969</v>
      </c>
      <c r="G186" s="799" t="n">
        <v>10.42</v>
      </c>
      <c r="H186" s="799" t="n">
        <v>10.33</v>
      </c>
      <c r="I186" s="793" t="n">
        <v>10.27</v>
      </c>
    </row>
    <row r="187" s="778" customFormat="true" ht="13.5" hidden="false" customHeight="false" outlineLevel="0" collapsed="false">
      <c r="C187" s="792" t="s">
        <v>554</v>
      </c>
      <c r="D187" s="793" t="s">
        <v>970</v>
      </c>
      <c r="F187" s="792" t="s">
        <v>971</v>
      </c>
      <c r="G187" s="799" t="n">
        <v>10.42</v>
      </c>
      <c r="H187" s="799" t="n">
        <v>10.33</v>
      </c>
      <c r="I187" s="793" t="n">
        <v>10.27</v>
      </c>
    </row>
    <row r="188" s="778" customFormat="true" ht="13.5" hidden="false" customHeight="false" outlineLevel="0" collapsed="false">
      <c r="C188" s="792" t="s">
        <v>557</v>
      </c>
      <c r="D188" s="793" t="s">
        <v>972</v>
      </c>
      <c r="F188" s="792" t="s">
        <v>973</v>
      </c>
      <c r="G188" s="799" t="n">
        <v>10.42</v>
      </c>
      <c r="H188" s="799" t="n">
        <v>10.33</v>
      </c>
      <c r="I188" s="793" t="n">
        <v>10.27</v>
      </c>
    </row>
    <row r="189" s="778" customFormat="true" ht="13.5" hidden="false" customHeight="false" outlineLevel="0" collapsed="false">
      <c r="C189" s="792" t="s">
        <v>557</v>
      </c>
      <c r="D189" s="793" t="s">
        <v>974</v>
      </c>
      <c r="F189" s="792" t="s">
        <v>975</v>
      </c>
      <c r="G189" s="799" t="n">
        <v>10.42</v>
      </c>
      <c r="H189" s="799" t="n">
        <v>10.33</v>
      </c>
      <c r="I189" s="793" t="n">
        <v>10.27</v>
      </c>
    </row>
    <row r="190" s="778" customFormat="true" ht="13.5" hidden="false" customHeight="false" outlineLevel="0" collapsed="false">
      <c r="C190" s="792" t="s">
        <v>557</v>
      </c>
      <c r="D190" s="793" t="s">
        <v>976</v>
      </c>
      <c r="F190" s="792" t="s">
        <v>977</v>
      </c>
      <c r="G190" s="799" t="n">
        <v>10.42</v>
      </c>
      <c r="H190" s="799" t="n">
        <v>10.33</v>
      </c>
      <c r="I190" s="793" t="n">
        <v>10.27</v>
      </c>
    </row>
    <row r="191" s="778" customFormat="true" ht="13.5" hidden="false" customHeight="false" outlineLevel="0" collapsed="false">
      <c r="C191" s="792" t="s">
        <v>557</v>
      </c>
      <c r="D191" s="793" t="s">
        <v>978</v>
      </c>
      <c r="F191" s="792" t="s">
        <v>979</v>
      </c>
      <c r="G191" s="799" t="n">
        <v>10.42</v>
      </c>
      <c r="H191" s="799" t="n">
        <v>10.33</v>
      </c>
      <c r="I191" s="793" t="n">
        <v>10.27</v>
      </c>
    </row>
    <row r="192" s="778" customFormat="true" ht="13.5" hidden="false" customHeight="false" outlineLevel="0" collapsed="false">
      <c r="C192" s="792" t="s">
        <v>557</v>
      </c>
      <c r="D192" s="793" t="s">
        <v>980</v>
      </c>
      <c r="F192" s="792" t="s">
        <v>981</v>
      </c>
      <c r="G192" s="799" t="n">
        <v>10.42</v>
      </c>
      <c r="H192" s="799" t="n">
        <v>10.33</v>
      </c>
      <c r="I192" s="793" t="n">
        <v>10.27</v>
      </c>
    </row>
    <row r="193" s="778" customFormat="true" ht="13.5" hidden="false" customHeight="false" outlineLevel="0" collapsed="false">
      <c r="C193" s="792" t="s">
        <v>557</v>
      </c>
      <c r="D193" s="793" t="s">
        <v>982</v>
      </c>
      <c r="F193" s="792" t="s">
        <v>983</v>
      </c>
      <c r="G193" s="799" t="n">
        <v>10.42</v>
      </c>
      <c r="H193" s="799" t="n">
        <v>10.33</v>
      </c>
      <c r="I193" s="793" t="n">
        <v>10.27</v>
      </c>
    </row>
    <row r="194" s="778" customFormat="true" ht="13.5" hidden="false" customHeight="false" outlineLevel="0" collapsed="false">
      <c r="C194" s="792" t="s">
        <v>557</v>
      </c>
      <c r="D194" s="793" t="s">
        <v>984</v>
      </c>
      <c r="F194" s="792" t="s">
        <v>985</v>
      </c>
      <c r="G194" s="799" t="n">
        <v>10.42</v>
      </c>
      <c r="H194" s="799" t="n">
        <v>10.33</v>
      </c>
      <c r="I194" s="793" t="n">
        <v>10.27</v>
      </c>
    </row>
    <row r="195" s="778" customFormat="true" ht="13.5" hidden="false" customHeight="false" outlineLevel="0" collapsed="false">
      <c r="C195" s="792" t="s">
        <v>557</v>
      </c>
      <c r="D195" s="793" t="s">
        <v>986</v>
      </c>
      <c r="F195" s="792" t="s">
        <v>987</v>
      </c>
      <c r="G195" s="799" t="n">
        <v>10.42</v>
      </c>
      <c r="H195" s="799" t="n">
        <v>10.33</v>
      </c>
      <c r="I195" s="793" t="n">
        <v>10.27</v>
      </c>
    </row>
    <row r="196" s="778" customFormat="true" ht="13.5" hidden="false" customHeight="false" outlineLevel="0" collapsed="false">
      <c r="C196" s="792" t="s">
        <v>557</v>
      </c>
      <c r="D196" s="793" t="s">
        <v>988</v>
      </c>
      <c r="F196" s="792" t="s">
        <v>989</v>
      </c>
      <c r="G196" s="799" t="n">
        <v>10.42</v>
      </c>
      <c r="H196" s="799" t="n">
        <v>10.33</v>
      </c>
      <c r="I196" s="793" t="n">
        <v>10.27</v>
      </c>
    </row>
    <row r="197" s="778" customFormat="true" ht="13.5" hidden="false" customHeight="false" outlineLevel="0" collapsed="false">
      <c r="C197" s="792" t="s">
        <v>557</v>
      </c>
      <c r="D197" s="793" t="s">
        <v>990</v>
      </c>
      <c r="F197" s="792" t="s">
        <v>991</v>
      </c>
      <c r="G197" s="799" t="n">
        <v>10.42</v>
      </c>
      <c r="H197" s="799" t="n">
        <v>10.33</v>
      </c>
      <c r="I197" s="793" t="n">
        <v>10.27</v>
      </c>
    </row>
    <row r="198" s="778" customFormat="true" ht="13.5" hidden="false" customHeight="false" outlineLevel="0" collapsed="false">
      <c r="C198" s="792" t="s">
        <v>557</v>
      </c>
      <c r="D198" s="793" t="s">
        <v>992</v>
      </c>
      <c r="F198" s="792" t="s">
        <v>993</v>
      </c>
      <c r="G198" s="799" t="n">
        <v>10.42</v>
      </c>
      <c r="H198" s="799" t="n">
        <v>10.33</v>
      </c>
      <c r="I198" s="793" t="n">
        <v>10.27</v>
      </c>
    </row>
    <row r="199" s="778" customFormat="true" ht="13.5" hidden="false" customHeight="false" outlineLevel="0" collapsed="false">
      <c r="C199" s="792" t="s">
        <v>557</v>
      </c>
      <c r="D199" s="793" t="s">
        <v>994</v>
      </c>
      <c r="F199" s="792" t="s">
        <v>995</v>
      </c>
      <c r="G199" s="799" t="n">
        <v>10.42</v>
      </c>
      <c r="H199" s="799" t="n">
        <v>10.33</v>
      </c>
      <c r="I199" s="793" t="n">
        <v>10.27</v>
      </c>
    </row>
    <row r="200" s="778" customFormat="true" ht="13.5" hidden="false" customHeight="false" outlineLevel="0" collapsed="false">
      <c r="C200" s="792" t="s">
        <v>557</v>
      </c>
      <c r="D200" s="793" t="s">
        <v>996</v>
      </c>
      <c r="F200" s="792" t="s">
        <v>997</v>
      </c>
      <c r="G200" s="799" t="n">
        <v>10.42</v>
      </c>
      <c r="H200" s="799" t="n">
        <v>10.33</v>
      </c>
      <c r="I200" s="793" t="n">
        <v>10.27</v>
      </c>
    </row>
    <row r="201" s="778" customFormat="true" ht="13.5" hidden="false" customHeight="false" outlineLevel="0" collapsed="false">
      <c r="C201" s="792" t="s">
        <v>557</v>
      </c>
      <c r="D201" s="793" t="s">
        <v>998</v>
      </c>
      <c r="F201" s="792" t="s">
        <v>999</v>
      </c>
      <c r="G201" s="799" t="n">
        <v>10.42</v>
      </c>
      <c r="H201" s="799" t="n">
        <v>10.33</v>
      </c>
      <c r="I201" s="793" t="n">
        <v>10.27</v>
      </c>
    </row>
    <row r="202" s="778" customFormat="true" ht="13.5" hidden="false" customHeight="false" outlineLevel="0" collapsed="false">
      <c r="C202" s="792" t="s">
        <v>557</v>
      </c>
      <c r="D202" s="793" t="s">
        <v>1000</v>
      </c>
      <c r="F202" s="792" t="s">
        <v>1001</v>
      </c>
      <c r="G202" s="799" t="n">
        <v>10.42</v>
      </c>
      <c r="H202" s="799" t="n">
        <v>10.33</v>
      </c>
      <c r="I202" s="793" t="n">
        <v>10.27</v>
      </c>
    </row>
    <row r="203" s="778" customFormat="true" ht="13.5" hidden="false" customHeight="false" outlineLevel="0" collapsed="false">
      <c r="C203" s="792" t="s">
        <v>557</v>
      </c>
      <c r="D203" s="793" t="s">
        <v>1002</v>
      </c>
      <c r="F203" s="792" t="s">
        <v>1003</v>
      </c>
      <c r="G203" s="799" t="n">
        <v>10.42</v>
      </c>
      <c r="H203" s="799" t="n">
        <v>10.33</v>
      </c>
      <c r="I203" s="793" t="n">
        <v>10.27</v>
      </c>
    </row>
    <row r="204" s="778" customFormat="true" ht="13.5" hidden="false" customHeight="false" outlineLevel="0" collapsed="false">
      <c r="C204" s="792" t="s">
        <v>557</v>
      </c>
      <c r="D204" s="793" t="s">
        <v>1004</v>
      </c>
      <c r="F204" s="792" t="s">
        <v>1005</v>
      </c>
      <c r="G204" s="799" t="n">
        <v>10.42</v>
      </c>
      <c r="H204" s="799" t="n">
        <v>10.33</v>
      </c>
      <c r="I204" s="793" t="n">
        <v>10.27</v>
      </c>
    </row>
    <row r="205" s="778" customFormat="true" ht="13.5" hidden="false" customHeight="false" outlineLevel="0" collapsed="false">
      <c r="C205" s="792" t="s">
        <v>557</v>
      </c>
      <c r="D205" s="793" t="s">
        <v>1006</v>
      </c>
      <c r="F205" s="792" t="s">
        <v>1007</v>
      </c>
      <c r="G205" s="799" t="n">
        <v>10.42</v>
      </c>
      <c r="H205" s="799" t="n">
        <v>10.33</v>
      </c>
      <c r="I205" s="793" t="n">
        <v>10.27</v>
      </c>
    </row>
    <row r="206" s="778" customFormat="true" ht="13.5" hidden="false" customHeight="false" outlineLevel="0" collapsed="false">
      <c r="C206" s="792" t="s">
        <v>557</v>
      </c>
      <c r="D206" s="793" t="s">
        <v>1008</v>
      </c>
      <c r="F206" s="792" t="s">
        <v>1009</v>
      </c>
      <c r="G206" s="799" t="n">
        <v>10.42</v>
      </c>
      <c r="H206" s="799" t="n">
        <v>10.33</v>
      </c>
      <c r="I206" s="793" t="n">
        <v>10.27</v>
      </c>
    </row>
    <row r="207" s="778" customFormat="true" ht="13.5" hidden="false" customHeight="false" outlineLevel="0" collapsed="false">
      <c r="C207" s="792" t="s">
        <v>557</v>
      </c>
      <c r="D207" s="793" t="s">
        <v>1010</v>
      </c>
      <c r="F207" s="792" t="s">
        <v>1011</v>
      </c>
      <c r="G207" s="799" t="n">
        <v>10.42</v>
      </c>
      <c r="H207" s="799" t="n">
        <v>10.33</v>
      </c>
      <c r="I207" s="793" t="n">
        <v>10.27</v>
      </c>
    </row>
    <row r="208" s="778" customFormat="true" ht="13.5" hidden="false" customHeight="false" outlineLevel="0" collapsed="false">
      <c r="C208" s="792" t="s">
        <v>557</v>
      </c>
      <c r="D208" s="793" t="s">
        <v>1012</v>
      </c>
      <c r="F208" s="792" t="s">
        <v>1013</v>
      </c>
      <c r="G208" s="799" t="n">
        <v>10.42</v>
      </c>
      <c r="H208" s="799" t="n">
        <v>10.33</v>
      </c>
      <c r="I208" s="793" t="n">
        <v>10.27</v>
      </c>
    </row>
    <row r="209" s="778" customFormat="true" ht="13.5" hidden="false" customHeight="false" outlineLevel="0" collapsed="false">
      <c r="C209" s="792" t="s">
        <v>557</v>
      </c>
      <c r="D209" s="793" t="s">
        <v>1014</v>
      </c>
      <c r="F209" s="792" t="s">
        <v>1015</v>
      </c>
      <c r="G209" s="799" t="n">
        <v>10.42</v>
      </c>
      <c r="H209" s="799" t="n">
        <v>10.33</v>
      </c>
      <c r="I209" s="793" t="n">
        <v>10.27</v>
      </c>
    </row>
    <row r="210" s="778" customFormat="true" ht="13.5" hidden="false" customHeight="false" outlineLevel="0" collapsed="false">
      <c r="C210" s="792" t="s">
        <v>557</v>
      </c>
      <c r="D210" s="793" t="s">
        <v>1016</v>
      </c>
      <c r="F210" s="792" t="s">
        <v>1017</v>
      </c>
      <c r="G210" s="799" t="n">
        <v>10.42</v>
      </c>
      <c r="H210" s="799" t="n">
        <v>10.33</v>
      </c>
      <c r="I210" s="793" t="n">
        <v>10.27</v>
      </c>
    </row>
    <row r="211" s="778" customFormat="true" ht="13.5" hidden="false" customHeight="false" outlineLevel="0" collapsed="false">
      <c r="C211" s="792" t="s">
        <v>557</v>
      </c>
      <c r="D211" s="793" t="s">
        <v>1018</v>
      </c>
      <c r="F211" s="792" t="s">
        <v>1019</v>
      </c>
      <c r="G211" s="799" t="n">
        <v>10.42</v>
      </c>
      <c r="H211" s="799" t="n">
        <v>10.33</v>
      </c>
      <c r="I211" s="793" t="n">
        <v>10.27</v>
      </c>
    </row>
    <row r="212" s="778" customFormat="true" ht="13.5" hidden="false" customHeight="false" outlineLevel="0" collapsed="false">
      <c r="C212" s="792" t="s">
        <v>557</v>
      </c>
      <c r="D212" s="793" t="s">
        <v>1020</v>
      </c>
      <c r="F212" s="792" t="s">
        <v>1021</v>
      </c>
      <c r="G212" s="799" t="n">
        <v>10.42</v>
      </c>
      <c r="H212" s="799" t="n">
        <v>10.33</v>
      </c>
      <c r="I212" s="793" t="n">
        <v>10.27</v>
      </c>
    </row>
    <row r="213" s="778" customFormat="true" ht="13.5" hidden="false" customHeight="false" outlineLevel="0" collapsed="false">
      <c r="C213" s="792" t="s">
        <v>557</v>
      </c>
      <c r="D213" s="793" t="s">
        <v>1022</v>
      </c>
      <c r="F213" s="792" t="s">
        <v>1023</v>
      </c>
      <c r="G213" s="799" t="n">
        <v>10.42</v>
      </c>
      <c r="H213" s="799" t="n">
        <v>10.33</v>
      </c>
      <c r="I213" s="793" t="n">
        <v>10.27</v>
      </c>
    </row>
    <row r="214" s="778" customFormat="true" ht="13.5" hidden="false" customHeight="false" outlineLevel="0" collapsed="false">
      <c r="C214" s="792" t="s">
        <v>557</v>
      </c>
      <c r="D214" s="793" t="s">
        <v>1024</v>
      </c>
      <c r="F214" s="792" t="s">
        <v>1025</v>
      </c>
      <c r="G214" s="799" t="n">
        <v>10.42</v>
      </c>
      <c r="H214" s="799" t="n">
        <v>10.33</v>
      </c>
      <c r="I214" s="793" t="n">
        <v>10.27</v>
      </c>
    </row>
    <row r="215" s="778" customFormat="true" ht="13.5" hidden="false" customHeight="false" outlineLevel="0" collapsed="false">
      <c r="C215" s="792" t="s">
        <v>557</v>
      </c>
      <c r="D215" s="793" t="s">
        <v>1026</v>
      </c>
      <c r="F215" s="792" t="s">
        <v>1027</v>
      </c>
      <c r="G215" s="799" t="n">
        <v>10.42</v>
      </c>
      <c r="H215" s="799" t="n">
        <v>10.33</v>
      </c>
      <c r="I215" s="793" t="n">
        <v>10.27</v>
      </c>
    </row>
    <row r="216" s="778" customFormat="true" ht="13.5" hidden="false" customHeight="false" outlineLevel="0" collapsed="false">
      <c r="C216" s="792" t="s">
        <v>557</v>
      </c>
      <c r="D216" s="793" t="s">
        <v>1028</v>
      </c>
      <c r="F216" s="792" t="s">
        <v>1029</v>
      </c>
      <c r="G216" s="799" t="n">
        <v>10.42</v>
      </c>
      <c r="H216" s="799" t="n">
        <v>10.33</v>
      </c>
      <c r="I216" s="793" t="n">
        <v>10.27</v>
      </c>
    </row>
    <row r="217" s="778" customFormat="true" ht="13.5" hidden="false" customHeight="false" outlineLevel="0" collapsed="false">
      <c r="C217" s="792" t="s">
        <v>557</v>
      </c>
      <c r="D217" s="793" t="s">
        <v>1030</v>
      </c>
      <c r="F217" s="792" t="s">
        <v>1031</v>
      </c>
      <c r="G217" s="799" t="n">
        <v>10.42</v>
      </c>
      <c r="H217" s="799" t="n">
        <v>10.33</v>
      </c>
      <c r="I217" s="793" t="n">
        <v>10.27</v>
      </c>
    </row>
    <row r="218" s="778" customFormat="true" ht="13.5" hidden="false" customHeight="false" outlineLevel="0" collapsed="false">
      <c r="C218" s="792" t="s">
        <v>557</v>
      </c>
      <c r="D218" s="793" t="s">
        <v>1032</v>
      </c>
      <c r="F218" s="792" t="s">
        <v>1033</v>
      </c>
      <c r="G218" s="799" t="n">
        <v>10.42</v>
      </c>
      <c r="H218" s="799" t="n">
        <v>10.33</v>
      </c>
      <c r="I218" s="793" t="n">
        <v>10.27</v>
      </c>
    </row>
    <row r="219" s="778" customFormat="true" ht="13.5" hidden="false" customHeight="false" outlineLevel="0" collapsed="false">
      <c r="C219" s="792" t="s">
        <v>557</v>
      </c>
      <c r="D219" s="793" t="s">
        <v>1034</v>
      </c>
      <c r="F219" s="792" t="s">
        <v>1035</v>
      </c>
      <c r="G219" s="799" t="n">
        <v>10.42</v>
      </c>
      <c r="H219" s="799" t="n">
        <v>10.33</v>
      </c>
      <c r="I219" s="793" t="n">
        <v>10.27</v>
      </c>
    </row>
    <row r="220" s="778" customFormat="true" ht="13.5" hidden="false" customHeight="false" outlineLevel="0" collapsed="false">
      <c r="C220" s="792" t="s">
        <v>557</v>
      </c>
      <c r="D220" s="793" t="s">
        <v>1036</v>
      </c>
      <c r="F220" s="792" t="s">
        <v>1037</v>
      </c>
      <c r="G220" s="799" t="n">
        <v>10.42</v>
      </c>
      <c r="H220" s="799" t="n">
        <v>10.33</v>
      </c>
      <c r="I220" s="793" t="n">
        <v>10.27</v>
      </c>
    </row>
    <row r="221" s="778" customFormat="true" ht="13.5" hidden="false" customHeight="false" outlineLevel="0" collapsed="false">
      <c r="C221" s="792" t="s">
        <v>557</v>
      </c>
      <c r="D221" s="793" t="s">
        <v>1038</v>
      </c>
      <c r="F221" s="792" t="s">
        <v>1039</v>
      </c>
      <c r="G221" s="799" t="n">
        <v>10.42</v>
      </c>
      <c r="H221" s="799" t="n">
        <v>10.33</v>
      </c>
      <c r="I221" s="793" t="n">
        <v>10.27</v>
      </c>
    </row>
    <row r="222" s="778" customFormat="true" ht="13.5" hidden="false" customHeight="false" outlineLevel="0" collapsed="false">
      <c r="C222" s="792" t="s">
        <v>557</v>
      </c>
      <c r="D222" s="793" t="s">
        <v>1040</v>
      </c>
      <c r="F222" s="792" t="s">
        <v>1041</v>
      </c>
      <c r="G222" s="799" t="n">
        <v>10.42</v>
      </c>
      <c r="H222" s="799" t="n">
        <v>10.33</v>
      </c>
      <c r="I222" s="793" t="n">
        <v>10.27</v>
      </c>
    </row>
    <row r="223" s="778" customFormat="true" ht="13.5" hidden="false" customHeight="false" outlineLevel="0" collapsed="false">
      <c r="C223" s="792" t="s">
        <v>557</v>
      </c>
      <c r="D223" s="793" t="s">
        <v>1042</v>
      </c>
      <c r="F223" s="792" t="s">
        <v>1043</v>
      </c>
      <c r="G223" s="799" t="n">
        <v>10.42</v>
      </c>
      <c r="H223" s="799" t="n">
        <v>10.33</v>
      </c>
      <c r="I223" s="793" t="n">
        <v>10.27</v>
      </c>
    </row>
    <row r="224" s="778" customFormat="true" ht="13.5" hidden="false" customHeight="false" outlineLevel="0" collapsed="false">
      <c r="C224" s="792" t="s">
        <v>557</v>
      </c>
      <c r="D224" s="793" t="s">
        <v>1044</v>
      </c>
      <c r="F224" s="792" t="s">
        <v>1045</v>
      </c>
      <c r="G224" s="799" t="n">
        <v>10.42</v>
      </c>
      <c r="H224" s="799" t="n">
        <v>10.33</v>
      </c>
      <c r="I224" s="793" t="n">
        <v>10.27</v>
      </c>
    </row>
    <row r="225" s="778" customFormat="true" ht="13.5" hidden="false" customHeight="false" outlineLevel="0" collapsed="false">
      <c r="C225" s="792" t="s">
        <v>557</v>
      </c>
      <c r="D225" s="793" t="s">
        <v>1046</v>
      </c>
      <c r="F225" s="792" t="s">
        <v>1047</v>
      </c>
      <c r="G225" s="799" t="n">
        <v>10.42</v>
      </c>
      <c r="H225" s="799" t="n">
        <v>10.33</v>
      </c>
      <c r="I225" s="793" t="n">
        <v>10.27</v>
      </c>
    </row>
    <row r="226" s="778" customFormat="true" ht="13.5" hidden="false" customHeight="false" outlineLevel="0" collapsed="false">
      <c r="C226" s="792" t="s">
        <v>557</v>
      </c>
      <c r="D226" s="793" t="s">
        <v>1048</v>
      </c>
      <c r="F226" s="792" t="s">
        <v>1049</v>
      </c>
      <c r="G226" s="799" t="n">
        <v>10.42</v>
      </c>
      <c r="H226" s="799" t="n">
        <v>10.33</v>
      </c>
      <c r="I226" s="793" t="n">
        <v>10.27</v>
      </c>
    </row>
    <row r="227" s="778" customFormat="true" ht="13.5" hidden="false" customHeight="false" outlineLevel="0" collapsed="false">
      <c r="C227" s="792" t="s">
        <v>557</v>
      </c>
      <c r="D227" s="793" t="s">
        <v>1050</v>
      </c>
      <c r="F227" s="792" t="s">
        <v>1051</v>
      </c>
      <c r="G227" s="799" t="n">
        <v>10.42</v>
      </c>
      <c r="H227" s="799" t="n">
        <v>10.33</v>
      </c>
      <c r="I227" s="793" t="n">
        <v>10.27</v>
      </c>
    </row>
    <row r="228" s="778" customFormat="true" ht="13.5" hidden="false" customHeight="false" outlineLevel="0" collapsed="false">
      <c r="C228" s="792" t="s">
        <v>560</v>
      </c>
      <c r="D228" s="793" t="s">
        <v>1052</v>
      </c>
      <c r="F228" s="792" t="s">
        <v>1053</v>
      </c>
      <c r="G228" s="799" t="n">
        <v>10.42</v>
      </c>
      <c r="H228" s="799" t="n">
        <v>10.33</v>
      </c>
      <c r="I228" s="793" t="n">
        <v>10.27</v>
      </c>
    </row>
    <row r="229" s="778" customFormat="true" ht="13.5" hidden="false" customHeight="false" outlineLevel="0" collapsed="false">
      <c r="C229" s="792" t="s">
        <v>560</v>
      </c>
      <c r="D229" s="793" t="s">
        <v>1054</v>
      </c>
      <c r="F229" s="792" t="s">
        <v>1055</v>
      </c>
      <c r="G229" s="799" t="n">
        <v>10.42</v>
      </c>
      <c r="H229" s="799" t="n">
        <v>10.33</v>
      </c>
      <c r="I229" s="793" t="n">
        <v>10.27</v>
      </c>
    </row>
    <row r="230" s="778" customFormat="true" ht="13.5" hidden="false" customHeight="false" outlineLevel="0" collapsed="false">
      <c r="C230" s="792" t="s">
        <v>560</v>
      </c>
      <c r="D230" s="793" t="s">
        <v>1056</v>
      </c>
      <c r="F230" s="792" t="s">
        <v>1057</v>
      </c>
      <c r="G230" s="799" t="n">
        <v>10.42</v>
      </c>
      <c r="H230" s="799" t="n">
        <v>10.33</v>
      </c>
      <c r="I230" s="793" t="n">
        <v>10.27</v>
      </c>
    </row>
    <row r="231" s="778" customFormat="true" ht="13.5" hidden="false" customHeight="false" outlineLevel="0" collapsed="false">
      <c r="C231" s="792" t="s">
        <v>560</v>
      </c>
      <c r="D231" s="793" t="s">
        <v>1058</v>
      </c>
      <c r="F231" s="792" t="s">
        <v>1059</v>
      </c>
      <c r="G231" s="799" t="n">
        <v>10.42</v>
      </c>
      <c r="H231" s="799" t="n">
        <v>10.33</v>
      </c>
      <c r="I231" s="793" t="n">
        <v>10.27</v>
      </c>
    </row>
    <row r="232" s="778" customFormat="true" ht="13.5" hidden="false" customHeight="false" outlineLevel="0" collapsed="false">
      <c r="C232" s="792" t="s">
        <v>560</v>
      </c>
      <c r="D232" s="793" t="s">
        <v>1060</v>
      </c>
      <c r="F232" s="792" t="s">
        <v>1061</v>
      </c>
      <c r="G232" s="799" t="n">
        <v>10.42</v>
      </c>
      <c r="H232" s="799" t="n">
        <v>10.33</v>
      </c>
      <c r="I232" s="793" t="n">
        <v>10.27</v>
      </c>
    </row>
    <row r="233" s="778" customFormat="true" ht="13.5" hidden="false" customHeight="false" outlineLevel="0" collapsed="false">
      <c r="C233" s="792" t="s">
        <v>560</v>
      </c>
      <c r="D233" s="793" t="s">
        <v>1062</v>
      </c>
      <c r="F233" s="792" t="s">
        <v>1063</v>
      </c>
      <c r="G233" s="799" t="n">
        <v>10.42</v>
      </c>
      <c r="H233" s="799" t="n">
        <v>10.33</v>
      </c>
      <c r="I233" s="793" t="n">
        <v>10.27</v>
      </c>
    </row>
    <row r="234" s="778" customFormat="true" ht="13.5" hidden="false" customHeight="false" outlineLevel="0" collapsed="false">
      <c r="C234" s="792" t="s">
        <v>560</v>
      </c>
      <c r="D234" s="793" t="s">
        <v>1064</v>
      </c>
      <c r="F234" s="792" t="s">
        <v>1065</v>
      </c>
      <c r="G234" s="799" t="n">
        <v>10.42</v>
      </c>
      <c r="H234" s="799" t="n">
        <v>10.33</v>
      </c>
      <c r="I234" s="793" t="n">
        <v>10.27</v>
      </c>
    </row>
    <row r="235" s="778" customFormat="true" ht="13.5" hidden="false" customHeight="false" outlineLevel="0" collapsed="false">
      <c r="C235" s="792" t="s">
        <v>560</v>
      </c>
      <c r="D235" s="793" t="s">
        <v>1066</v>
      </c>
      <c r="F235" s="792" t="s">
        <v>1067</v>
      </c>
      <c r="G235" s="799" t="n">
        <v>10.42</v>
      </c>
      <c r="H235" s="799" t="n">
        <v>10.33</v>
      </c>
      <c r="I235" s="793" t="n">
        <v>10.27</v>
      </c>
    </row>
    <row r="236" s="778" customFormat="true" ht="13.5" hidden="false" customHeight="false" outlineLevel="0" collapsed="false">
      <c r="C236" s="792" t="s">
        <v>560</v>
      </c>
      <c r="D236" s="793" t="s">
        <v>1068</v>
      </c>
      <c r="F236" s="792" t="s">
        <v>1069</v>
      </c>
      <c r="G236" s="799" t="n">
        <v>10.42</v>
      </c>
      <c r="H236" s="799" t="n">
        <v>10.33</v>
      </c>
      <c r="I236" s="793" t="n">
        <v>10.27</v>
      </c>
    </row>
    <row r="237" s="778" customFormat="true" ht="13.5" hidden="false" customHeight="false" outlineLevel="0" collapsed="false">
      <c r="C237" s="792" t="s">
        <v>560</v>
      </c>
      <c r="D237" s="793" t="s">
        <v>1070</v>
      </c>
      <c r="F237" s="792" t="s">
        <v>1071</v>
      </c>
      <c r="G237" s="799" t="n">
        <v>10.42</v>
      </c>
      <c r="H237" s="799" t="n">
        <v>10.33</v>
      </c>
      <c r="I237" s="793" t="n">
        <v>10.27</v>
      </c>
    </row>
    <row r="238" s="778" customFormat="true" ht="13.5" hidden="false" customHeight="false" outlineLevel="0" collapsed="false">
      <c r="C238" s="792" t="s">
        <v>560</v>
      </c>
      <c r="D238" s="793" t="s">
        <v>1072</v>
      </c>
      <c r="F238" s="792" t="s">
        <v>1073</v>
      </c>
      <c r="G238" s="799" t="n">
        <v>10.42</v>
      </c>
      <c r="H238" s="799" t="n">
        <v>10.33</v>
      </c>
      <c r="I238" s="793" t="n">
        <v>10.27</v>
      </c>
    </row>
    <row r="239" s="778" customFormat="true" ht="13.5" hidden="false" customHeight="false" outlineLevel="0" collapsed="false">
      <c r="C239" s="792" t="s">
        <v>560</v>
      </c>
      <c r="D239" s="793" t="s">
        <v>1074</v>
      </c>
      <c r="F239" s="792" t="s">
        <v>1075</v>
      </c>
      <c r="G239" s="799" t="n">
        <v>10.42</v>
      </c>
      <c r="H239" s="799" t="n">
        <v>10.33</v>
      </c>
      <c r="I239" s="793" t="n">
        <v>10.27</v>
      </c>
    </row>
    <row r="240" s="778" customFormat="true" ht="13.5" hidden="false" customHeight="false" outlineLevel="0" collapsed="false">
      <c r="C240" s="792" t="s">
        <v>560</v>
      </c>
      <c r="D240" s="793" t="s">
        <v>1076</v>
      </c>
      <c r="F240" s="792" t="s">
        <v>1077</v>
      </c>
      <c r="G240" s="799" t="n">
        <v>10.42</v>
      </c>
      <c r="H240" s="799" t="n">
        <v>10.33</v>
      </c>
      <c r="I240" s="793" t="n">
        <v>10.27</v>
      </c>
    </row>
    <row r="241" s="778" customFormat="true" ht="13.5" hidden="false" customHeight="false" outlineLevel="0" collapsed="false">
      <c r="C241" s="792" t="s">
        <v>560</v>
      </c>
      <c r="D241" s="793" t="s">
        <v>1078</v>
      </c>
      <c r="F241" s="792" t="s">
        <v>1079</v>
      </c>
      <c r="G241" s="799" t="n">
        <v>10.42</v>
      </c>
      <c r="H241" s="799" t="n">
        <v>10.33</v>
      </c>
      <c r="I241" s="793" t="n">
        <v>10.27</v>
      </c>
    </row>
    <row r="242" s="778" customFormat="true" ht="13.5" hidden="false" customHeight="false" outlineLevel="0" collapsed="false">
      <c r="C242" s="792" t="s">
        <v>560</v>
      </c>
      <c r="D242" s="793" t="s">
        <v>1080</v>
      </c>
      <c r="F242" s="792" t="s">
        <v>1081</v>
      </c>
      <c r="G242" s="799" t="n">
        <v>10.42</v>
      </c>
      <c r="H242" s="799" t="n">
        <v>10.33</v>
      </c>
      <c r="I242" s="793" t="n">
        <v>10.27</v>
      </c>
    </row>
    <row r="243" s="778" customFormat="true" ht="13.5" hidden="false" customHeight="false" outlineLevel="0" collapsed="false">
      <c r="C243" s="792" t="s">
        <v>560</v>
      </c>
      <c r="D243" s="793" t="s">
        <v>1082</v>
      </c>
      <c r="F243" s="792" t="s">
        <v>1083</v>
      </c>
      <c r="G243" s="799" t="n">
        <v>10.42</v>
      </c>
      <c r="H243" s="799" t="n">
        <v>10.33</v>
      </c>
      <c r="I243" s="793" t="n">
        <v>10.27</v>
      </c>
    </row>
    <row r="244" s="778" customFormat="true" ht="13.5" hidden="false" customHeight="false" outlineLevel="0" collapsed="false">
      <c r="C244" s="792" t="s">
        <v>560</v>
      </c>
      <c r="D244" s="793" t="s">
        <v>1084</v>
      </c>
      <c r="F244" s="792" t="s">
        <v>1085</v>
      </c>
      <c r="G244" s="799" t="n">
        <v>10.42</v>
      </c>
      <c r="H244" s="799" t="n">
        <v>10.33</v>
      </c>
      <c r="I244" s="793" t="n">
        <v>10.27</v>
      </c>
    </row>
    <row r="245" s="778" customFormat="true" ht="13.5" hidden="false" customHeight="false" outlineLevel="0" collapsed="false">
      <c r="C245" s="792" t="s">
        <v>560</v>
      </c>
      <c r="D245" s="793" t="s">
        <v>1086</v>
      </c>
      <c r="F245" s="792" t="s">
        <v>1087</v>
      </c>
      <c r="G245" s="799" t="n">
        <v>10.42</v>
      </c>
      <c r="H245" s="799" t="n">
        <v>10.33</v>
      </c>
      <c r="I245" s="793" t="n">
        <v>10.27</v>
      </c>
    </row>
    <row r="246" s="778" customFormat="true" ht="13.5" hidden="false" customHeight="false" outlineLevel="0" collapsed="false">
      <c r="C246" s="792" t="s">
        <v>560</v>
      </c>
      <c r="D246" s="793" t="s">
        <v>1088</v>
      </c>
      <c r="F246" s="792" t="s">
        <v>1089</v>
      </c>
      <c r="G246" s="799" t="n">
        <v>10.42</v>
      </c>
      <c r="H246" s="799" t="n">
        <v>10.33</v>
      </c>
      <c r="I246" s="793" t="n">
        <v>10.27</v>
      </c>
    </row>
    <row r="247" s="778" customFormat="true" ht="13.5" hidden="false" customHeight="false" outlineLevel="0" collapsed="false">
      <c r="C247" s="792" t="s">
        <v>560</v>
      </c>
      <c r="D247" s="793" t="s">
        <v>1090</v>
      </c>
      <c r="F247" s="792" t="s">
        <v>1091</v>
      </c>
      <c r="G247" s="799" t="n">
        <v>10.42</v>
      </c>
      <c r="H247" s="799" t="n">
        <v>10.33</v>
      </c>
      <c r="I247" s="793" t="n">
        <v>10.27</v>
      </c>
    </row>
    <row r="248" s="778" customFormat="true" ht="13.5" hidden="false" customHeight="false" outlineLevel="0" collapsed="false">
      <c r="C248" s="792" t="s">
        <v>560</v>
      </c>
      <c r="D248" s="793" t="s">
        <v>1092</v>
      </c>
      <c r="F248" s="792" t="s">
        <v>1093</v>
      </c>
      <c r="G248" s="799" t="n">
        <v>10.42</v>
      </c>
      <c r="H248" s="799" t="n">
        <v>10.33</v>
      </c>
      <c r="I248" s="793" t="n">
        <v>10.27</v>
      </c>
    </row>
    <row r="249" s="778" customFormat="true" ht="13.5" hidden="false" customHeight="false" outlineLevel="0" collapsed="false">
      <c r="C249" s="792" t="s">
        <v>560</v>
      </c>
      <c r="D249" s="793" t="s">
        <v>1094</v>
      </c>
      <c r="F249" s="792" t="s">
        <v>1095</v>
      </c>
      <c r="G249" s="799" t="n">
        <v>10.42</v>
      </c>
      <c r="H249" s="799" t="n">
        <v>10.33</v>
      </c>
      <c r="I249" s="793" t="n">
        <v>10.27</v>
      </c>
    </row>
    <row r="250" s="778" customFormat="true" ht="13.5" hidden="false" customHeight="false" outlineLevel="0" collapsed="false">
      <c r="C250" s="792" t="s">
        <v>560</v>
      </c>
      <c r="D250" s="793" t="s">
        <v>1096</v>
      </c>
      <c r="F250" s="792" t="s">
        <v>1097</v>
      </c>
      <c r="G250" s="799" t="n">
        <v>10.42</v>
      </c>
      <c r="H250" s="799" t="n">
        <v>10.33</v>
      </c>
      <c r="I250" s="793" t="n">
        <v>10.27</v>
      </c>
    </row>
    <row r="251" s="778" customFormat="true" ht="13.5" hidden="false" customHeight="false" outlineLevel="0" collapsed="false">
      <c r="C251" s="792" t="s">
        <v>560</v>
      </c>
      <c r="D251" s="793" t="s">
        <v>1098</v>
      </c>
      <c r="F251" s="792" t="s">
        <v>1099</v>
      </c>
      <c r="G251" s="799" t="n">
        <v>10.42</v>
      </c>
      <c r="H251" s="799" t="n">
        <v>10.33</v>
      </c>
      <c r="I251" s="793" t="n">
        <v>10.27</v>
      </c>
    </row>
    <row r="252" s="778" customFormat="true" ht="13.5" hidden="false" customHeight="false" outlineLevel="0" collapsed="false">
      <c r="C252" s="792" t="s">
        <v>560</v>
      </c>
      <c r="D252" s="793" t="s">
        <v>1100</v>
      </c>
      <c r="F252" s="792" t="s">
        <v>1101</v>
      </c>
      <c r="G252" s="799" t="n">
        <v>10.42</v>
      </c>
      <c r="H252" s="799" t="n">
        <v>10.33</v>
      </c>
      <c r="I252" s="793" t="n">
        <v>10.27</v>
      </c>
    </row>
    <row r="253" s="778" customFormat="true" ht="13.5" hidden="false" customHeight="false" outlineLevel="0" collapsed="false">
      <c r="C253" s="792" t="s">
        <v>560</v>
      </c>
      <c r="D253" s="793" t="s">
        <v>1102</v>
      </c>
      <c r="F253" s="792" t="s">
        <v>1103</v>
      </c>
      <c r="G253" s="799" t="n">
        <v>10.42</v>
      </c>
      <c r="H253" s="799" t="n">
        <v>10.33</v>
      </c>
      <c r="I253" s="793" t="n">
        <v>10.27</v>
      </c>
    </row>
    <row r="254" s="778" customFormat="true" ht="13.5" hidden="false" customHeight="false" outlineLevel="0" collapsed="false">
      <c r="C254" s="792" t="s">
        <v>560</v>
      </c>
      <c r="D254" s="793" t="s">
        <v>1104</v>
      </c>
      <c r="F254" s="792" t="s">
        <v>1105</v>
      </c>
      <c r="G254" s="799" t="n">
        <v>10.42</v>
      </c>
      <c r="H254" s="799" t="n">
        <v>10.33</v>
      </c>
      <c r="I254" s="793" t="n">
        <v>10.27</v>
      </c>
    </row>
    <row r="255" s="778" customFormat="true" ht="13.5" hidden="false" customHeight="false" outlineLevel="0" collapsed="false">
      <c r="C255" s="792" t="s">
        <v>560</v>
      </c>
      <c r="D255" s="793" t="s">
        <v>1106</v>
      </c>
      <c r="F255" s="792" t="s">
        <v>1107</v>
      </c>
      <c r="G255" s="799" t="n">
        <v>10.42</v>
      </c>
      <c r="H255" s="799" t="n">
        <v>10.33</v>
      </c>
      <c r="I255" s="793" t="n">
        <v>10.27</v>
      </c>
    </row>
    <row r="256" s="778" customFormat="true" ht="13.5" hidden="false" customHeight="false" outlineLevel="0" collapsed="false">
      <c r="C256" s="792" t="s">
        <v>560</v>
      </c>
      <c r="D256" s="793" t="s">
        <v>1108</v>
      </c>
      <c r="F256" s="792" t="s">
        <v>1109</v>
      </c>
      <c r="G256" s="799" t="n">
        <v>10.42</v>
      </c>
      <c r="H256" s="799" t="n">
        <v>10.33</v>
      </c>
      <c r="I256" s="793" t="n">
        <v>10.27</v>
      </c>
    </row>
    <row r="257" s="778" customFormat="true" ht="13.5" hidden="false" customHeight="false" outlineLevel="0" collapsed="false">
      <c r="C257" s="792" t="s">
        <v>560</v>
      </c>
      <c r="D257" s="793" t="s">
        <v>1110</v>
      </c>
      <c r="F257" s="792" t="s">
        <v>1111</v>
      </c>
      <c r="G257" s="799" t="n">
        <v>10.42</v>
      </c>
      <c r="H257" s="799" t="n">
        <v>10.33</v>
      </c>
      <c r="I257" s="793" t="n">
        <v>10.27</v>
      </c>
    </row>
    <row r="258" s="778" customFormat="true" ht="13.5" hidden="false" customHeight="false" outlineLevel="0" collapsed="false">
      <c r="C258" s="792" t="s">
        <v>560</v>
      </c>
      <c r="D258" s="793" t="s">
        <v>1112</v>
      </c>
      <c r="F258" s="792" t="s">
        <v>1113</v>
      </c>
      <c r="G258" s="799" t="n">
        <v>10.42</v>
      </c>
      <c r="H258" s="799" t="n">
        <v>10.33</v>
      </c>
      <c r="I258" s="793" t="n">
        <v>10.27</v>
      </c>
    </row>
    <row r="259" s="778" customFormat="true" ht="13.5" hidden="false" customHeight="false" outlineLevel="0" collapsed="false">
      <c r="C259" s="792" t="s">
        <v>560</v>
      </c>
      <c r="D259" s="793" t="s">
        <v>1114</v>
      </c>
      <c r="F259" s="792" t="s">
        <v>1115</v>
      </c>
      <c r="G259" s="799" t="n">
        <v>10.42</v>
      </c>
      <c r="H259" s="799" t="n">
        <v>10.33</v>
      </c>
      <c r="I259" s="793" t="n">
        <v>10.27</v>
      </c>
    </row>
    <row r="260" s="778" customFormat="true" ht="13.5" hidden="false" customHeight="false" outlineLevel="0" collapsed="false">
      <c r="C260" s="792" t="s">
        <v>560</v>
      </c>
      <c r="D260" s="793" t="s">
        <v>1116</v>
      </c>
      <c r="F260" s="792" t="s">
        <v>1117</v>
      </c>
      <c r="G260" s="799" t="n">
        <v>10.42</v>
      </c>
      <c r="H260" s="799" t="n">
        <v>10.33</v>
      </c>
      <c r="I260" s="793" t="n">
        <v>10.27</v>
      </c>
    </row>
    <row r="261" s="778" customFormat="true" ht="13.5" hidden="false" customHeight="false" outlineLevel="0" collapsed="false">
      <c r="C261" s="792" t="s">
        <v>563</v>
      </c>
      <c r="D261" s="793" t="s">
        <v>888</v>
      </c>
      <c r="F261" s="792" t="s">
        <v>1118</v>
      </c>
      <c r="G261" s="799" t="n">
        <v>10.42</v>
      </c>
      <c r="H261" s="799" t="n">
        <v>10.33</v>
      </c>
      <c r="I261" s="793" t="n">
        <v>10.27</v>
      </c>
    </row>
    <row r="262" s="778" customFormat="true" ht="13.5" hidden="false" customHeight="false" outlineLevel="0" collapsed="false">
      <c r="C262" s="792" t="s">
        <v>563</v>
      </c>
      <c r="D262" s="793" t="s">
        <v>1119</v>
      </c>
      <c r="F262" s="792" t="s">
        <v>1120</v>
      </c>
      <c r="G262" s="799" t="n">
        <v>10.42</v>
      </c>
      <c r="H262" s="799" t="n">
        <v>10.33</v>
      </c>
      <c r="I262" s="793" t="n">
        <v>10.27</v>
      </c>
    </row>
    <row r="263" s="778" customFormat="true" ht="13.5" hidden="false" customHeight="false" outlineLevel="0" collapsed="false">
      <c r="C263" s="792" t="s">
        <v>563</v>
      </c>
      <c r="D263" s="793" t="s">
        <v>1121</v>
      </c>
      <c r="F263" s="792" t="s">
        <v>1122</v>
      </c>
      <c r="G263" s="799" t="n">
        <v>10.42</v>
      </c>
      <c r="H263" s="799" t="n">
        <v>10.33</v>
      </c>
      <c r="I263" s="793" t="n">
        <v>10.27</v>
      </c>
    </row>
    <row r="264" s="778" customFormat="true" ht="13.5" hidden="false" customHeight="false" outlineLevel="0" collapsed="false">
      <c r="C264" s="792" t="s">
        <v>563</v>
      </c>
      <c r="D264" s="793" t="s">
        <v>1123</v>
      </c>
      <c r="F264" s="792" t="s">
        <v>1124</v>
      </c>
      <c r="G264" s="799" t="n">
        <v>10.42</v>
      </c>
      <c r="H264" s="799" t="n">
        <v>10.33</v>
      </c>
      <c r="I264" s="793" t="n">
        <v>10.27</v>
      </c>
    </row>
    <row r="265" s="778" customFormat="true" ht="13.5" hidden="false" customHeight="false" outlineLevel="0" collapsed="false">
      <c r="C265" s="792" t="s">
        <v>563</v>
      </c>
      <c r="D265" s="793" t="s">
        <v>1125</v>
      </c>
      <c r="F265" s="792" t="s">
        <v>1126</v>
      </c>
      <c r="G265" s="799" t="n">
        <v>10.42</v>
      </c>
      <c r="H265" s="799" t="n">
        <v>10.33</v>
      </c>
      <c r="I265" s="793" t="n">
        <v>10.27</v>
      </c>
    </row>
    <row r="266" s="778" customFormat="true" ht="13.5" hidden="false" customHeight="false" outlineLevel="0" collapsed="false">
      <c r="C266" s="792" t="s">
        <v>563</v>
      </c>
      <c r="D266" s="793" t="s">
        <v>1127</v>
      </c>
      <c r="F266" s="792" t="s">
        <v>1128</v>
      </c>
      <c r="G266" s="799" t="n">
        <v>10.42</v>
      </c>
      <c r="H266" s="799" t="n">
        <v>10.33</v>
      </c>
      <c r="I266" s="793" t="n">
        <v>10.27</v>
      </c>
    </row>
    <row r="267" s="778" customFormat="true" ht="13.5" hidden="false" customHeight="false" outlineLevel="0" collapsed="false">
      <c r="C267" s="792" t="s">
        <v>563</v>
      </c>
      <c r="D267" s="793" t="s">
        <v>1129</v>
      </c>
      <c r="F267" s="792" t="s">
        <v>1130</v>
      </c>
      <c r="G267" s="799" t="n">
        <v>10.42</v>
      </c>
      <c r="H267" s="799" t="n">
        <v>10.33</v>
      </c>
      <c r="I267" s="793" t="n">
        <v>10.27</v>
      </c>
    </row>
    <row r="268" s="778" customFormat="true" ht="13.5" hidden="false" customHeight="false" outlineLevel="0" collapsed="false">
      <c r="C268" s="792" t="s">
        <v>563</v>
      </c>
      <c r="D268" s="793" t="s">
        <v>890</v>
      </c>
      <c r="F268" s="792" t="s">
        <v>1131</v>
      </c>
      <c r="G268" s="799" t="n">
        <v>10.42</v>
      </c>
      <c r="H268" s="799" t="n">
        <v>10.33</v>
      </c>
      <c r="I268" s="793" t="n">
        <v>10.27</v>
      </c>
    </row>
    <row r="269" s="778" customFormat="true" ht="13.5" hidden="false" customHeight="false" outlineLevel="0" collapsed="false">
      <c r="C269" s="792" t="s">
        <v>563</v>
      </c>
      <c r="D269" s="793" t="s">
        <v>1132</v>
      </c>
      <c r="F269" s="792" t="s">
        <v>1133</v>
      </c>
      <c r="G269" s="799" t="n">
        <v>10.42</v>
      </c>
      <c r="H269" s="799" t="n">
        <v>10.33</v>
      </c>
      <c r="I269" s="793" t="n">
        <v>10.27</v>
      </c>
    </row>
    <row r="270" s="778" customFormat="true" ht="13.5" hidden="false" customHeight="false" outlineLevel="0" collapsed="false">
      <c r="C270" s="792" t="s">
        <v>563</v>
      </c>
      <c r="D270" s="793" t="s">
        <v>1134</v>
      </c>
      <c r="F270" s="792" t="s">
        <v>1135</v>
      </c>
      <c r="G270" s="799" t="n">
        <v>10.42</v>
      </c>
      <c r="H270" s="799" t="n">
        <v>10.33</v>
      </c>
      <c r="I270" s="793" t="n">
        <v>10.27</v>
      </c>
    </row>
    <row r="271" s="778" customFormat="true" ht="13.5" hidden="false" customHeight="false" outlineLevel="0" collapsed="false">
      <c r="C271" s="792" t="s">
        <v>563</v>
      </c>
      <c r="D271" s="793" t="s">
        <v>1136</v>
      </c>
      <c r="F271" s="792" t="s">
        <v>1137</v>
      </c>
      <c r="G271" s="799" t="n">
        <v>10.42</v>
      </c>
      <c r="H271" s="799" t="n">
        <v>10.33</v>
      </c>
      <c r="I271" s="793" t="n">
        <v>10.27</v>
      </c>
    </row>
    <row r="272" s="778" customFormat="true" ht="13.5" hidden="false" customHeight="false" outlineLevel="0" collapsed="false">
      <c r="C272" s="792" t="s">
        <v>563</v>
      </c>
      <c r="D272" s="793" t="s">
        <v>1138</v>
      </c>
      <c r="F272" s="792" t="s">
        <v>1139</v>
      </c>
      <c r="G272" s="799" t="n">
        <v>10.42</v>
      </c>
      <c r="H272" s="799" t="n">
        <v>10.33</v>
      </c>
      <c r="I272" s="793" t="n">
        <v>10.27</v>
      </c>
    </row>
    <row r="273" s="778" customFormat="true" ht="13.5" hidden="false" customHeight="false" outlineLevel="0" collapsed="false">
      <c r="C273" s="792" t="s">
        <v>563</v>
      </c>
      <c r="D273" s="793" t="s">
        <v>1140</v>
      </c>
      <c r="F273" s="792" t="s">
        <v>1141</v>
      </c>
      <c r="G273" s="799" t="n">
        <v>10.42</v>
      </c>
      <c r="H273" s="799" t="n">
        <v>10.33</v>
      </c>
      <c r="I273" s="793" t="n">
        <v>10.27</v>
      </c>
    </row>
    <row r="274" s="778" customFormat="true" ht="13.5" hidden="false" customHeight="false" outlineLevel="0" collapsed="false">
      <c r="C274" s="792" t="s">
        <v>563</v>
      </c>
      <c r="D274" s="793" t="s">
        <v>1142</v>
      </c>
      <c r="F274" s="792" t="s">
        <v>1143</v>
      </c>
      <c r="G274" s="799" t="n">
        <v>10.42</v>
      </c>
      <c r="H274" s="799" t="n">
        <v>10.33</v>
      </c>
      <c r="I274" s="793" t="n">
        <v>10.27</v>
      </c>
    </row>
    <row r="275" s="778" customFormat="true" ht="13.5" hidden="false" customHeight="false" outlineLevel="0" collapsed="false">
      <c r="C275" s="792" t="s">
        <v>563</v>
      </c>
      <c r="D275" s="793" t="s">
        <v>1144</v>
      </c>
      <c r="F275" s="792" t="s">
        <v>1145</v>
      </c>
      <c r="G275" s="799" t="n">
        <v>10.42</v>
      </c>
      <c r="H275" s="799" t="n">
        <v>10.33</v>
      </c>
      <c r="I275" s="793" t="n">
        <v>10.27</v>
      </c>
    </row>
    <row r="276" s="778" customFormat="true" ht="13.5" hidden="false" customHeight="false" outlineLevel="0" collapsed="false">
      <c r="C276" s="792" t="s">
        <v>563</v>
      </c>
      <c r="D276" s="793" t="s">
        <v>1146</v>
      </c>
      <c r="F276" s="792" t="s">
        <v>1147</v>
      </c>
      <c r="G276" s="799" t="n">
        <v>10.42</v>
      </c>
      <c r="H276" s="799" t="n">
        <v>10.33</v>
      </c>
      <c r="I276" s="793" t="n">
        <v>10.27</v>
      </c>
    </row>
    <row r="277" s="778" customFormat="true" ht="13.5" hidden="false" customHeight="false" outlineLevel="0" collapsed="false">
      <c r="C277" s="792" t="s">
        <v>563</v>
      </c>
      <c r="D277" s="793" t="s">
        <v>1148</v>
      </c>
      <c r="F277" s="792" t="s">
        <v>1149</v>
      </c>
      <c r="G277" s="799" t="n">
        <v>10.42</v>
      </c>
      <c r="H277" s="799" t="n">
        <v>10.33</v>
      </c>
      <c r="I277" s="793" t="n">
        <v>10.27</v>
      </c>
    </row>
    <row r="278" s="778" customFormat="true" ht="13.5" hidden="false" customHeight="false" outlineLevel="0" collapsed="false">
      <c r="C278" s="792" t="s">
        <v>563</v>
      </c>
      <c r="D278" s="793" t="s">
        <v>1150</v>
      </c>
      <c r="F278" s="792" t="s">
        <v>1151</v>
      </c>
      <c r="G278" s="799" t="n">
        <v>10.42</v>
      </c>
      <c r="H278" s="799" t="n">
        <v>10.33</v>
      </c>
      <c r="I278" s="793" t="n">
        <v>10.27</v>
      </c>
    </row>
    <row r="279" s="778" customFormat="true" ht="13.5" hidden="false" customHeight="false" outlineLevel="0" collapsed="false">
      <c r="C279" s="792" t="s">
        <v>563</v>
      </c>
      <c r="D279" s="793" t="s">
        <v>1152</v>
      </c>
      <c r="F279" s="792" t="s">
        <v>1153</v>
      </c>
      <c r="G279" s="799" t="n">
        <v>10.42</v>
      </c>
      <c r="H279" s="799" t="n">
        <v>10.33</v>
      </c>
      <c r="I279" s="793" t="n">
        <v>10.27</v>
      </c>
    </row>
    <row r="280" s="778" customFormat="true" ht="13.5" hidden="false" customHeight="false" outlineLevel="0" collapsed="false">
      <c r="C280" s="792" t="s">
        <v>563</v>
      </c>
      <c r="D280" s="793" t="s">
        <v>1154</v>
      </c>
      <c r="F280" s="792" t="s">
        <v>1155</v>
      </c>
      <c r="G280" s="799" t="n">
        <v>10.42</v>
      </c>
      <c r="H280" s="799" t="n">
        <v>10.33</v>
      </c>
      <c r="I280" s="793" t="n">
        <v>10.27</v>
      </c>
    </row>
    <row r="281" s="778" customFormat="true" ht="13.5" hidden="false" customHeight="false" outlineLevel="0" collapsed="false">
      <c r="C281" s="792" t="s">
        <v>563</v>
      </c>
      <c r="D281" s="793" t="s">
        <v>1156</v>
      </c>
      <c r="F281" s="792" t="s">
        <v>1157</v>
      </c>
      <c r="G281" s="799" t="n">
        <v>10.42</v>
      </c>
      <c r="H281" s="799" t="n">
        <v>10.33</v>
      </c>
      <c r="I281" s="793" t="n">
        <v>10.27</v>
      </c>
    </row>
    <row r="282" s="778" customFormat="true" ht="13.5" hidden="false" customHeight="false" outlineLevel="0" collapsed="false">
      <c r="C282" s="792" t="s">
        <v>563</v>
      </c>
      <c r="D282" s="793" t="s">
        <v>1158</v>
      </c>
      <c r="F282" s="792" t="s">
        <v>555</v>
      </c>
      <c r="G282" s="799" t="n">
        <v>10.21</v>
      </c>
      <c r="H282" s="799" t="n">
        <v>10.17</v>
      </c>
      <c r="I282" s="793" t="n">
        <v>10.14</v>
      </c>
    </row>
    <row r="283" s="778" customFormat="true" ht="13.5" hidden="false" customHeight="false" outlineLevel="0" collapsed="false">
      <c r="C283" s="792" t="s">
        <v>563</v>
      </c>
      <c r="D283" s="793" t="s">
        <v>1159</v>
      </c>
      <c r="F283" s="792" t="s">
        <v>1160</v>
      </c>
      <c r="G283" s="799" t="n">
        <v>10.21</v>
      </c>
      <c r="H283" s="799" t="n">
        <v>10.17</v>
      </c>
      <c r="I283" s="793" t="n">
        <v>10.14</v>
      </c>
    </row>
    <row r="284" s="778" customFormat="true" ht="13.5" hidden="false" customHeight="false" outlineLevel="0" collapsed="false">
      <c r="C284" s="792" t="s">
        <v>563</v>
      </c>
      <c r="D284" s="793" t="s">
        <v>1161</v>
      </c>
      <c r="F284" s="792" t="s">
        <v>1162</v>
      </c>
      <c r="G284" s="799" t="n">
        <v>10.21</v>
      </c>
      <c r="H284" s="799" t="n">
        <v>10.17</v>
      </c>
      <c r="I284" s="793" t="n">
        <v>10.14</v>
      </c>
    </row>
    <row r="285" s="778" customFormat="true" ht="13.5" hidden="false" customHeight="false" outlineLevel="0" collapsed="false">
      <c r="C285" s="792" t="s">
        <v>563</v>
      </c>
      <c r="D285" s="793" t="s">
        <v>1163</v>
      </c>
      <c r="F285" s="792" t="s">
        <v>1164</v>
      </c>
      <c r="G285" s="799" t="n">
        <v>10.21</v>
      </c>
      <c r="H285" s="799" t="n">
        <v>10.17</v>
      </c>
      <c r="I285" s="793" t="n">
        <v>10.14</v>
      </c>
    </row>
    <row r="286" s="778" customFormat="true" ht="13.5" hidden="false" customHeight="false" outlineLevel="0" collapsed="false">
      <c r="C286" s="792" t="s">
        <v>563</v>
      </c>
      <c r="D286" s="793" t="s">
        <v>1165</v>
      </c>
      <c r="F286" s="792" t="s">
        <v>1166</v>
      </c>
      <c r="G286" s="799" t="n">
        <v>10.21</v>
      </c>
      <c r="H286" s="799" t="n">
        <v>10.17</v>
      </c>
      <c r="I286" s="793" t="n">
        <v>10.14</v>
      </c>
    </row>
    <row r="287" s="778" customFormat="true" ht="13.5" hidden="false" customHeight="false" outlineLevel="0" collapsed="false">
      <c r="C287" s="792" t="s">
        <v>563</v>
      </c>
      <c r="D287" s="793" t="s">
        <v>1167</v>
      </c>
      <c r="F287" s="792" t="s">
        <v>1168</v>
      </c>
      <c r="G287" s="799" t="n">
        <v>10.21</v>
      </c>
      <c r="H287" s="799" t="n">
        <v>10.17</v>
      </c>
      <c r="I287" s="793" t="n">
        <v>10.14</v>
      </c>
    </row>
    <row r="288" s="778" customFormat="true" ht="13.5" hidden="false" customHeight="false" outlineLevel="0" collapsed="false">
      <c r="C288" s="792" t="s">
        <v>563</v>
      </c>
      <c r="D288" s="793" t="s">
        <v>1169</v>
      </c>
      <c r="F288" s="792" t="s">
        <v>1170</v>
      </c>
      <c r="G288" s="799" t="n">
        <v>10.21</v>
      </c>
      <c r="H288" s="799" t="n">
        <v>10.17</v>
      </c>
      <c r="I288" s="793" t="n">
        <v>10.14</v>
      </c>
    </row>
    <row r="289" s="778" customFormat="true" ht="13.5" hidden="false" customHeight="false" outlineLevel="0" collapsed="false">
      <c r="C289" s="792" t="s">
        <v>563</v>
      </c>
      <c r="D289" s="793" t="s">
        <v>1171</v>
      </c>
      <c r="F289" s="792" t="s">
        <v>1172</v>
      </c>
      <c r="G289" s="799" t="n">
        <v>10.21</v>
      </c>
      <c r="H289" s="799" t="n">
        <v>10.17</v>
      </c>
      <c r="I289" s="793" t="n">
        <v>10.14</v>
      </c>
    </row>
    <row r="290" s="778" customFormat="true" ht="13.5" hidden="false" customHeight="false" outlineLevel="0" collapsed="false">
      <c r="C290" s="792" t="s">
        <v>563</v>
      </c>
      <c r="D290" s="793" t="s">
        <v>1173</v>
      </c>
      <c r="F290" s="792" t="s">
        <v>1174</v>
      </c>
      <c r="G290" s="799" t="n">
        <v>10.21</v>
      </c>
      <c r="H290" s="799" t="n">
        <v>10.17</v>
      </c>
      <c r="I290" s="793" t="n">
        <v>10.14</v>
      </c>
    </row>
    <row r="291" s="778" customFormat="true" ht="13.5" hidden="false" customHeight="false" outlineLevel="0" collapsed="false">
      <c r="C291" s="792" t="s">
        <v>563</v>
      </c>
      <c r="D291" s="793" t="s">
        <v>1175</v>
      </c>
      <c r="F291" s="792" t="s">
        <v>1176</v>
      </c>
      <c r="G291" s="799" t="n">
        <v>10.21</v>
      </c>
      <c r="H291" s="799" t="n">
        <v>10.17</v>
      </c>
      <c r="I291" s="793" t="n">
        <v>10.14</v>
      </c>
    </row>
    <row r="292" s="778" customFormat="true" ht="13.5" hidden="false" customHeight="false" outlineLevel="0" collapsed="false">
      <c r="C292" s="792" t="s">
        <v>563</v>
      </c>
      <c r="D292" s="793" t="s">
        <v>1177</v>
      </c>
      <c r="F292" s="792" t="s">
        <v>1178</v>
      </c>
      <c r="G292" s="799" t="n">
        <v>10.21</v>
      </c>
      <c r="H292" s="799" t="n">
        <v>10.17</v>
      </c>
      <c r="I292" s="793" t="n">
        <v>10.14</v>
      </c>
    </row>
    <row r="293" s="778" customFormat="true" ht="13.5" hidden="false" customHeight="false" outlineLevel="0" collapsed="false">
      <c r="C293" s="792" t="s">
        <v>563</v>
      </c>
      <c r="D293" s="793" t="s">
        <v>1179</v>
      </c>
      <c r="F293" s="792" t="s">
        <v>1180</v>
      </c>
      <c r="G293" s="799" t="n">
        <v>10.21</v>
      </c>
      <c r="H293" s="799" t="n">
        <v>10.17</v>
      </c>
      <c r="I293" s="793" t="n">
        <v>10.14</v>
      </c>
    </row>
    <row r="294" s="778" customFormat="true" ht="13.5" hidden="false" customHeight="false" outlineLevel="0" collapsed="false">
      <c r="C294" s="792" t="s">
        <v>563</v>
      </c>
      <c r="D294" s="793" t="s">
        <v>1181</v>
      </c>
      <c r="F294" s="792" t="s">
        <v>1182</v>
      </c>
      <c r="G294" s="799" t="n">
        <v>10.21</v>
      </c>
      <c r="H294" s="799" t="n">
        <v>10.17</v>
      </c>
      <c r="I294" s="793" t="n">
        <v>10.14</v>
      </c>
    </row>
    <row r="295" s="778" customFormat="true" ht="13.5" hidden="false" customHeight="false" outlineLevel="0" collapsed="false">
      <c r="C295" s="792" t="s">
        <v>563</v>
      </c>
      <c r="D295" s="793" t="s">
        <v>1183</v>
      </c>
      <c r="F295" s="792" t="s">
        <v>1184</v>
      </c>
      <c r="G295" s="799" t="n">
        <v>10.21</v>
      </c>
      <c r="H295" s="799" t="n">
        <v>10.17</v>
      </c>
      <c r="I295" s="793" t="n">
        <v>10.14</v>
      </c>
    </row>
    <row r="296" s="778" customFormat="true" ht="13.5" hidden="false" customHeight="false" outlineLevel="0" collapsed="false">
      <c r="C296" s="792" t="s">
        <v>566</v>
      </c>
      <c r="D296" s="793" t="s">
        <v>1185</v>
      </c>
      <c r="F296" s="792" t="s">
        <v>1186</v>
      </c>
      <c r="G296" s="799" t="n">
        <v>10.21</v>
      </c>
      <c r="H296" s="799" t="n">
        <v>10.17</v>
      </c>
      <c r="I296" s="793" t="n">
        <v>10.14</v>
      </c>
    </row>
    <row r="297" s="778" customFormat="true" ht="13.5" hidden="false" customHeight="false" outlineLevel="0" collapsed="false">
      <c r="C297" s="792" t="s">
        <v>566</v>
      </c>
      <c r="D297" s="793" t="s">
        <v>1187</v>
      </c>
      <c r="F297" s="792" t="s">
        <v>1188</v>
      </c>
      <c r="G297" s="799" t="n">
        <v>10.21</v>
      </c>
      <c r="H297" s="799" t="n">
        <v>10.17</v>
      </c>
      <c r="I297" s="793" t="n">
        <v>10.14</v>
      </c>
    </row>
    <row r="298" s="778" customFormat="true" ht="13.5" hidden="false" customHeight="false" outlineLevel="0" collapsed="false">
      <c r="C298" s="792" t="s">
        <v>566</v>
      </c>
      <c r="D298" s="793" t="s">
        <v>1189</v>
      </c>
      <c r="F298" s="792" t="s">
        <v>1190</v>
      </c>
      <c r="G298" s="799" t="n">
        <v>10.21</v>
      </c>
      <c r="H298" s="799" t="n">
        <v>10.17</v>
      </c>
      <c r="I298" s="793" t="n">
        <v>10.14</v>
      </c>
    </row>
    <row r="299" s="778" customFormat="true" ht="13.5" hidden="false" customHeight="false" outlineLevel="0" collapsed="false">
      <c r="C299" s="792" t="s">
        <v>566</v>
      </c>
      <c r="D299" s="793" t="s">
        <v>1191</v>
      </c>
      <c r="F299" s="792" t="s">
        <v>1192</v>
      </c>
      <c r="G299" s="799" t="n">
        <v>10.21</v>
      </c>
      <c r="H299" s="799" t="n">
        <v>10.17</v>
      </c>
      <c r="I299" s="793" t="n">
        <v>10.14</v>
      </c>
    </row>
    <row r="300" s="778" customFormat="true" ht="13.5" hidden="false" customHeight="false" outlineLevel="0" collapsed="false">
      <c r="C300" s="792" t="s">
        <v>566</v>
      </c>
      <c r="D300" s="793" t="s">
        <v>1193</v>
      </c>
      <c r="F300" s="792" t="s">
        <v>1194</v>
      </c>
      <c r="G300" s="799" t="n">
        <v>10.21</v>
      </c>
      <c r="H300" s="799" t="n">
        <v>10.17</v>
      </c>
      <c r="I300" s="793" t="n">
        <v>10.14</v>
      </c>
    </row>
    <row r="301" s="778" customFormat="true" ht="13.5" hidden="false" customHeight="false" outlineLevel="0" collapsed="false">
      <c r="C301" s="792" t="s">
        <v>566</v>
      </c>
      <c r="D301" s="793" t="s">
        <v>1195</v>
      </c>
      <c r="F301" s="792" t="s">
        <v>1196</v>
      </c>
      <c r="G301" s="799" t="n">
        <v>10.21</v>
      </c>
      <c r="H301" s="799" t="n">
        <v>10.17</v>
      </c>
      <c r="I301" s="793" t="n">
        <v>10.14</v>
      </c>
    </row>
    <row r="302" s="778" customFormat="true" ht="13.5" hidden="false" customHeight="false" outlineLevel="0" collapsed="false">
      <c r="C302" s="792" t="s">
        <v>566</v>
      </c>
      <c r="D302" s="793" t="s">
        <v>1197</v>
      </c>
      <c r="F302" s="792" t="s">
        <v>1198</v>
      </c>
      <c r="G302" s="799" t="n">
        <v>10.21</v>
      </c>
      <c r="H302" s="799" t="n">
        <v>10.17</v>
      </c>
      <c r="I302" s="793" t="n">
        <v>10.14</v>
      </c>
    </row>
    <row r="303" s="778" customFormat="true" ht="13.5" hidden="false" customHeight="false" outlineLevel="0" collapsed="false">
      <c r="C303" s="792" t="s">
        <v>566</v>
      </c>
      <c r="D303" s="793" t="s">
        <v>1199</v>
      </c>
      <c r="F303" s="792" t="s">
        <v>1200</v>
      </c>
      <c r="G303" s="799" t="n">
        <v>10.21</v>
      </c>
      <c r="H303" s="799" t="n">
        <v>10.17</v>
      </c>
      <c r="I303" s="793" t="n">
        <v>10.14</v>
      </c>
    </row>
    <row r="304" s="778" customFormat="true" ht="13.5" hidden="false" customHeight="false" outlineLevel="0" collapsed="false">
      <c r="C304" s="792" t="s">
        <v>566</v>
      </c>
      <c r="D304" s="793" t="s">
        <v>1201</v>
      </c>
      <c r="F304" s="792" t="s">
        <v>1202</v>
      </c>
      <c r="G304" s="799" t="n">
        <v>10.21</v>
      </c>
      <c r="H304" s="799" t="n">
        <v>10.17</v>
      </c>
      <c r="I304" s="793" t="n">
        <v>10.14</v>
      </c>
    </row>
    <row r="305" s="778" customFormat="true" ht="13.5" hidden="false" customHeight="false" outlineLevel="0" collapsed="false">
      <c r="C305" s="792" t="s">
        <v>566</v>
      </c>
      <c r="D305" s="793" t="s">
        <v>1203</v>
      </c>
      <c r="F305" s="792" t="s">
        <v>1204</v>
      </c>
      <c r="G305" s="799" t="n">
        <v>10.21</v>
      </c>
      <c r="H305" s="799" t="n">
        <v>10.17</v>
      </c>
      <c r="I305" s="793" t="n">
        <v>10.14</v>
      </c>
    </row>
    <row r="306" s="778" customFormat="true" ht="13.5" hidden="false" customHeight="false" outlineLevel="0" collapsed="false">
      <c r="C306" s="792" t="s">
        <v>566</v>
      </c>
      <c r="D306" s="793" t="s">
        <v>1205</v>
      </c>
      <c r="F306" s="792" t="s">
        <v>1206</v>
      </c>
      <c r="G306" s="799" t="n">
        <v>10.21</v>
      </c>
      <c r="H306" s="799" t="n">
        <v>10.17</v>
      </c>
      <c r="I306" s="793" t="n">
        <v>10.14</v>
      </c>
    </row>
    <row r="307" s="778" customFormat="true" ht="13.5" hidden="false" customHeight="false" outlineLevel="0" collapsed="false">
      <c r="C307" s="792" t="s">
        <v>566</v>
      </c>
      <c r="D307" s="793" t="s">
        <v>1207</v>
      </c>
      <c r="F307" s="792" t="s">
        <v>1208</v>
      </c>
      <c r="G307" s="799" t="n">
        <v>10.21</v>
      </c>
      <c r="H307" s="799" t="n">
        <v>10.17</v>
      </c>
      <c r="I307" s="793" t="n">
        <v>10.14</v>
      </c>
    </row>
    <row r="308" s="778" customFormat="true" ht="13.5" hidden="false" customHeight="false" outlineLevel="0" collapsed="false">
      <c r="C308" s="792" t="s">
        <v>566</v>
      </c>
      <c r="D308" s="793" t="s">
        <v>1209</v>
      </c>
      <c r="F308" s="792" t="s">
        <v>1210</v>
      </c>
      <c r="G308" s="799" t="n">
        <v>10.21</v>
      </c>
      <c r="H308" s="799" t="n">
        <v>10.17</v>
      </c>
      <c r="I308" s="793" t="n">
        <v>10.14</v>
      </c>
    </row>
    <row r="309" s="778" customFormat="true" ht="13.5" hidden="false" customHeight="false" outlineLevel="0" collapsed="false">
      <c r="C309" s="792" t="s">
        <v>566</v>
      </c>
      <c r="D309" s="793" t="s">
        <v>1211</v>
      </c>
      <c r="F309" s="792" t="s">
        <v>1212</v>
      </c>
      <c r="G309" s="799" t="n">
        <v>10.21</v>
      </c>
      <c r="H309" s="799" t="n">
        <v>10.17</v>
      </c>
      <c r="I309" s="793" t="n">
        <v>10.14</v>
      </c>
    </row>
    <row r="310" s="778" customFormat="true" ht="13.5" hidden="false" customHeight="false" outlineLevel="0" collapsed="false">
      <c r="C310" s="792" t="s">
        <v>566</v>
      </c>
      <c r="D310" s="793" t="s">
        <v>1213</v>
      </c>
      <c r="F310" s="792" t="s">
        <v>1214</v>
      </c>
      <c r="G310" s="799" t="n">
        <v>10.21</v>
      </c>
      <c r="H310" s="799" t="n">
        <v>10.17</v>
      </c>
      <c r="I310" s="793" t="n">
        <v>10.14</v>
      </c>
    </row>
    <row r="311" s="778" customFormat="true" ht="13.5" hidden="false" customHeight="false" outlineLevel="0" collapsed="false">
      <c r="C311" s="792" t="s">
        <v>566</v>
      </c>
      <c r="D311" s="793" t="s">
        <v>1215</v>
      </c>
      <c r="F311" s="792" t="s">
        <v>1216</v>
      </c>
      <c r="G311" s="799" t="n">
        <v>10.21</v>
      </c>
      <c r="H311" s="799" t="n">
        <v>10.17</v>
      </c>
      <c r="I311" s="793" t="n">
        <v>10.14</v>
      </c>
    </row>
    <row r="312" s="778" customFormat="true" ht="13.5" hidden="false" customHeight="false" outlineLevel="0" collapsed="false">
      <c r="C312" s="792" t="s">
        <v>566</v>
      </c>
      <c r="D312" s="793" t="s">
        <v>1217</v>
      </c>
      <c r="F312" s="792" t="s">
        <v>1218</v>
      </c>
      <c r="G312" s="799" t="n">
        <v>10.21</v>
      </c>
      <c r="H312" s="799" t="n">
        <v>10.17</v>
      </c>
      <c r="I312" s="793" t="n">
        <v>10.14</v>
      </c>
    </row>
    <row r="313" s="778" customFormat="true" ht="13.5" hidden="false" customHeight="false" outlineLevel="0" collapsed="false">
      <c r="C313" s="792" t="s">
        <v>566</v>
      </c>
      <c r="D313" s="793" t="s">
        <v>1219</v>
      </c>
      <c r="F313" s="792" t="s">
        <v>1220</v>
      </c>
      <c r="G313" s="799" t="n">
        <v>10.21</v>
      </c>
      <c r="H313" s="799" t="n">
        <v>10.17</v>
      </c>
      <c r="I313" s="793" t="n">
        <v>10.14</v>
      </c>
    </row>
    <row r="314" s="778" customFormat="true" ht="13.5" hidden="false" customHeight="false" outlineLevel="0" collapsed="false">
      <c r="C314" s="792" t="s">
        <v>566</v>
      </c>
      <c r="D314" s="793" t="s">
        <v>1221</v>
      </c>
      <c r="F314" s="792" t="s">
        <v>1222</v>
      </c>
      <c r="G314" s="799" t="n">
        <v>10.21</v>
      </c>
      <c r="H314" s="799" t="n">
        <v>10.17</v>
      </c>
      <c r="I314" s="793" t="n">
        <v>10.14</v>
      </c>
    </row>
    <row r="315" s="778" customFormat="true" ht="13.5" hidden="false" customHeight="false" outlineLevel="0" collapsed="false">
      <c r="C315" s="792" t="s">
        <v>566</v>
      </c>
      <c r="D315" s="793" t="s">
        <v>1223</v>
      </c>
      <c r="F315" s="792" t="s">
        <v>1224</v>
      </c>
      <c r="G315" s="799" t="n">
        <v>10.21</v>
      </c>
      <c r="H315" s="799" t="n">
        <v>10.17</v>
      </c>
      <c r="I315" s="793" t="n">
        <v>10.14</v>
      </c>
    </row>
    <row r="316" s="778" customFormat="true" ht="13.5" hidden="false" customHeight="false" outlineLevel="0" collapsed="false">
      <c r="C316" s="792" t="s">
        <v>566</v>
      </c>
      <c r="D316" s="793" t="s">
        <v>1225</v>
      </c>
      <c r="F316" s="792" t="s">
        <v>1226</v>
      </c>
      <c r="G316" s="799" t="n">
        <v>10.21</v>
      </c>
      <c r="H316" s="799" t="n">
        <v>10.17</v>
      </c>
      <c r="I316" s="793" t="n">
        <v>10.14</v>
      </c>
    </row>
    <row r="317" s="778" customFormat="true" ht="13.5" hidden="false" customHeight="false" outlineLevel="0" collapsed="false">
      <c r="C317" s="792" t="s">
        <v>566</v>
      </c>
      <c r="D317" s="793" t="s">
        <v>1227</v>
      </c>
      <c r="F317" s="792" t="s">
        <v>1228</v>
      </c>
      <c r="G317" s="799" t="n">
        <v>10.21</v>
      </c>
      <c r="H317" s="799" t="n">
        <v>10.17</v>
      </c>
      <c r="I317" s="793" t="n">
        <v>10.14</v>
      </c>
    </row>
    <row r="318" s="778" customFormat="true" ht="13.5" hidden="false" customHeight="false" outlineLevel="0" collapsed="false">
      <c r="C318" s="792" t="s">
        <v>566</v>
      </c>
      <c r="D318" s="793" t="s">
        <v>1229</v>
      </c>
      <c r="F318" s="792" t="s">
        <v>1230</v>
      </c>
      <c r="G318" s="799" t="n">
        <v>10.21</v>
      </c>
      <c r="H318" s="799" t="n">
        <v>10.17</v>
      </c>
      <c r="I318" s="793" t="n">
        <v>10.14</v>
      </c>
    </row>
    <row r="319" s="778" customFormat="true" ht="13.5" hidden="false" customHeight="false" outlineLevel="0" collapsed="false">
      <c r="C319" s="792" t="s">
        <v>566</v>
      </c>
      <c r="D319" s="793" t="s">
        <v>1231</v>
      </c>
      <c r="F319" s="792" t="s">
        <v>1232</v>
      </c>
      <c r="G319" s="799" t="n">
        <v>10.21</v>
      </c>
      <c r="H319" s="799" t="n">
        <v>10.17</v>
      </c>
      <c r="I319" s="793" t="n">
        <v>10.14</v>
      </c>
    </row>
    <row r="320" s="778" customFormat="true" ht="13.5" hidden="false" customHeight="false" outlineLevel="0" collapsed="false">
      <c r="C320" s="792" t="s">
        <v>566</v>
      </c>
      <c r="D320" s="793" t="s">
        <v>1233</v>
      </c>
      <c r="F320" s="792" t="s">
        <v>1234</v>
      </c>
      <c r="G320" s="799" t="n">
        <v>10.21</v>
      </c>
      <c r="H320" s="799" t="n">
        <v>10.17</v>
      </c>
      <c r="I320" s="793" t="n">
        <v>10.14</v>
      </c>
    </row>
    <row r="321" s="778" customFormat="true" ht="13.5" hidden="false" customHeight="false" outlineLevel="0" collapsed="false">
      <c r="C321" s="792" t="s">
        <v>569</v>
      </c>
      <c r="D321" s="793" t="s">
        <v>1235</v>
      </c>
      <c r="F321" s="792" t="s">
        <v>1236</v>
      </c>
      <c r="G321" s="799" t="n">
        <v>10.21</v>
      </c>
      <c r="H321" s="799" t="n">
        <v>10.17</v>
      </c>
      <c r="I321" s="793" t="n">
        <v>10.14</v>
      </c>
    </row>
    <row r="322" s="778" customFormat="true" ht="13.5" hidden="false" customHeight="false" outlineLevel="0" collapsed="false">
      <c r="C322" s="792" t="s">
        <v>569</v>
      </c>
      <c r="D322" s="793" t="s">
        <v>1237</v>
      </c>
      <c r="F322" s="792" t="s">
        <v>1238</v>
      </c>
      <c r="G322" s="799" t="n">
        <v>10.21</v>
      </c>
      <c r="H322" s="799" t="n">
        <v>10.17</v>
      </c>
      <c r="I322" s="793" t="n">
        <v>10.14</v>
      </c>
    </row>
    <row r="323" s="778" customFormat="true" ht="13.5" hidden="false" customHeight="false" outlineLevel="0" collapsed="false">
      <c r="C323" s="792" t="s">
        <v>569</v>
      </c>
      <c r="D323" s="793" t="s">
        <v>1239</v>
      </c>
      <c r="F323" s="792" t="s">
        <v>1240</v>
      </c>
      <c r="G323" s="799" t="n">
        <v>10.21</v>
      </c>
      <c r="H323" s="799" t="n">
        <v>10.17</v>
      </c>
      <c r="I323" s="793" t="n">
        <v>10.14</v>
      </c>
    </row>
    <row r="324" s="778" customFormat="true" ht="13.5" hidden="false" customHeight="false" outlineLevel="0" collapsed="false">
      <c r="C324" s="792" t="s">
        <v>569</v>
      </c>
      <c r="D324" s="793" t="s">
        <v>1241</v>
      </c>
      <c r="F324" s="792" t="s">
        <v>1242</v>
      </c>
      <c r="G324" s="799" t="n">
        <v>10.21</v>
      </c>
      <c r="H324" s="799" t="n">
        <v>10.17</v>
      </c>
      <c r="I324" s="793" t="n">
        <v>10.14</v>
      </c>
    </row>
    <row r="325" s="778" customFormat="true" ht="13.5" hidden="false" customHeight="false" outlineLevel="0" collapsed="false">
      <c r="C325" s="792" t="s">
        <v>569</v>
      </c>
      <c r="D325" s="793" t="s">
        <v>1243</v>
      </c>
      <c r="F325" s="792" t="s">
        <v>1244</v>
      </c>
      <c r="G325" s="799" t="n">
        <v>10.21</v>
      </c>
      <c r="H325" s="799" t="n">
        <v>10.17</v>
      </c>
      <c r="I325" s="793" t="n">
        <v>10.14</v>
      </c>
    </row>
    <row r="326" s="778" customFormat="true" ht="13.5" hidden="false" customHeight="false" outlineLevel="0" collapsed="false">
      <c r="C326" s="792" t="s">
        <v>569</v>
      </c>
      <c r="D326" s="793" t="s">
        <v>1245</v>
      </c>
      <c r="F326" s="792" t="s">
        <v>1246</v>
      </c>
      <c r="G326" s="799" t="n">
        <v>10.21</v>
      </c>
      <c r="H326" s="799" t="n">
        <v>10.17</v>
      </c>
      <c r="I326" s="793" t="n">
        <v>10.14</v>
      </c>
    </row>
    <row r="327" s="778" customFormat="true" ht="13.5" hidden="false" customHeight="false" outlineLevel="0" collapsed="false">
      <c r="C327" s="792" t="s">
        <v>569</v>
      </c>
      <c r="D327" s="793" t="s">
        <v>1247</v>
      </c>
      <c r="F327" s="792" t="s">
        <v>1248</v>
      </c>
      <c r="G327" s="799" t="n">
        <v>10.21</v>
      </c>
      <c r="H327" s="799" t="n">
        <v>10.17</v>
      </c>
      <c r="I327" s="793" t="n">
        <v>10.14</v>
      </c>
    </row>
    <row r="328" s="778" customFormat="true" ht="13.5" hidden="false" customHeight="false" outlineLevel="0" collapsed="false">
      <c r="C328" s="792" t="s">
        <v>569</v>
      </c>
      <c r="D328" s="793" t="s">
        <v>1249</v>
      </c>
      <c r="F328" s="792" t="s">
        <v>1250</v>
      </c>
      <c r="G328" s="799" t="n">
        <v>10.21</v>
      </c>
      <c r="H328" s="799" t="n">
        <v>10.17</v>
      </c>
      <c r="I328" s="793" t="n">
        <v>10.14</v>
      </c>
    </row>
    <row r="329" s="778" customFormat="true" ht="13.5" hidden="false" customHeight="false" outlineLevel="0" collapsed="false">
      <c r="C329" s="792" t="s">
        <v>569</v>
      </c>
      <c r="D329" s="793" t="s">
        <v>1251</v>
      </c>
      <c r="F329" s="792" t="s">
        <v>1252</v>
      </c>
      <c r="G329" s="799" t="n">
        <v>10.21</v>
      </c>
      <c r="H329" s="799" t="n">
        <v>10.17</v>
      </c>
      <c r="I329" s="793" t="n">
        <v>10.14</v>
      </c>
    </row>
    <row r="330" s="778" customFormat="true" ht="13.5" hidden="false" customHeight="false" outlineLevel="0" collapsed="false">
      <c r="C330" s="792" t="s">
        <v>569</v>
      </c>
      <c r="D330" s="793" t="s">
        <v>1253</v>
      </c>
      <c r="F330" s="792" t="s">
        <v>1254</v>
      </c>
      <c r="G330" s="799" t="n">
        <v>10.21</v>
      </c>
      <c r="H330" s="799" t="n">
        <v>10.17</v>
      </c>
      <c r="I330" s="793" t="n">
        <v>10.14</v>
      </c>
    </row>
    <row r="331" s="778" customFormat="true" ht="13.5" hidden="false" customHeight="false" outlineLevel="0" collapsed="false">
      <c r="C331" s="792" t="s">
        <v>569</v>
      </c>
      <c r="D331" s="793" t="s">
        <v>1255</v>
      </c>
      <c r="F331" s="792" t="s">
        <v>1256</v>
      </c>
      <c r="G331" s="799" t="n">
        <v>10.21</v>
      </c>
      <c r="H331" s="799" t="n">
        <v>10.17</v>
      </c>
      <c r="I331" s="793" t="n">
        <v>10.14</v>
      </c>
    </row>
    <row r="332" s="778" customFormat="true" ht="13.5" hidden="false" customHeight="false" outlineLevel="0" collapsed="false">
      <c r="C332" s="792" t="s">
        <v>569</v>
      </c>
      <c r="D332" s="793" t="s">
        <v>1257</v>
      </c>
      <c r="F332" s="792" t="s">
        <v>1258</v>
      </c>
      <c r="G332" s="799" t="n">
        <v>10.21</v>
      </c>
      <c r="H332" s="799" t="n">
        <v>10.17</v>
      </c>
      <c r="I332" s="793" t="n">
        <v>10.14</v>
      </c>
    </row>
    <row r="333" s="778" customFormat="true" ht="13.5" hidden="false" customHeight="false" outlineLevel="0" collapsed="false">
      <c r="C333" s="792" t="s">
        <v>569</v>
      </c>
      <c r="D333" s="793" t="s">
        <v>1259</v>
      </c>
      <c r="F333" s="792" t="s">
        <v>1260</v>
      </c>
      <c r="G333" s="799" t="n">
        <v>10.21</v>
      </c>
      <c r="H333" s="799" t="n">
        <v>10.17</v>
      </c>
      <c r="I333" s="793" t="n">
        <v>10.14</v>
      </c>
    </row>
    <row r="334" s="778" customFormat="true" ht="13.5" hidden="false" customHeight="false" outlineLevel="0" collapsed="false">
      <c r="C334" s="792" t="s">
        <v>569</v>
      </c>
      <c r="D334" s="793" t="s">
        <v>1261</v>
      </c>
      <c r="F334" s="792" t="s">
        <v>1262</v>
      </c>
      <c r="G334" s="799" t="n">
        <v>10.21</v>
      </c>
      <c r="H334" s="799" t="n">
        <v>10.17</v>
      </c>
      <c r="I334" s="793" t="n">
        <v>10.14</v>
      </c>
    </row>
    <row r="335" s="778" customFormat="true" ht="13.5" hidden="false" customHeight="false" outlineLevel="0" collapsed="false">
      <c r="C335" s="792" t="s">
        <v>569</v>
      </c>
      <c r="D335" s="793" t="s">
        <v>1263</v>
      </c>
      <c r="F335" s="792" t="s">
        <v>1264</v>
      </c>
      <c r="G335" s="799" t="n">
        <v>10.21</v>
      </c>
      <c r="H335" s="799" t="n">
        <v>10.17</v>
      </c>
      <c r="I335" s="793" t="n">
        <v>10.14</v>
      </c>
    </row>
    <row r="336" s="778" customFormat="true" ht="13.5" hidden="false" customHeight="false" outlineLevel="0" collapsed="false">
      <c r="C336" s="792" t="s">
        <v>569</v>
      </c>
      <c r="D336" s="793" t="s">
        <v>1265</v>
      </c>
      <c r="F336" s="792" t="s">
        <v>1266</v>
      </c>
      <c r="G336" s="799" t="n">
        <v>10.21</v>
      </c>
      <c r="H336" s="799" t="n">
        <v>10.17</v>
      </c>
      <c r="I336" s="793" t="n">
        <v>10.14</v>
      </c>
    </row>
    <row r="337" s="778" customFormat="true" ht="13.5" hidden="false" customHeight="false" outlineLevel="0" collapsed="false">
      <c r="C337" s="792" t="s">
        <v>569</v>
      </c>
      <c r="D337" s="793" t="s">
        <v>1267</v>
      </c>
      <c r="F337" s="792" t="s">
        <v>1268</v>
      </c>
      <c r="G337" s="799" t="n">
        <v>10.21</v>
      </c>
      <c r="H337" s="799" t="n">
        <v>10.17</v>
      </c>
      <c r="I337" s="793" t="n">
        <v>10.14</v>
      </c>
    </row>
    <row r="338" s="778" customFormat="true" ht="13.5" hidden="false" customHeight="false" outlineLevel="0" collapsed="false">
      <c r="C338" s="792" t="s">
        <v>569</v>
      </c>
      <c r="D338" s="793" t="s">
        <v>1269</v>
      </c>
      <c r="F338" s="792" t="s">
        <v>1270</v>
      </c>
      <c r="G338" s="799" t="n">
        <v>10.21</v>
      </c>
      <c r="H338" s="799" t="n">
        <v>10.17</v>
      </c>
      <c r="I338" s="793" t="n">
        <v>10.14</v>
      </c>
    </row>
    <row r="339" s="778" customFormat="true" ht="13.5" hidden="false" customHeight="false" outlineLevel="0" collapsed="false">
      <c r="C339" s="792" t="s">
        <v>569</v>
      </c>
      <c r="D339" s="793" t="s">
        <v>1271</v>
      </c>
      <c r="F339" s="792" t="s">
        <v>1272</v>
      </c>
      <c r="G339" s="799" t="n">
        <v>10.21</v>
      </c>
      <c r="H339" s="799" t="n">
        <v>10.17</v>
      </c>
      <c r="I339" s="793" t="n">
        <v>10.14</v>
      </c>
    </row>
    <row r="340" s="778" customFormat="true" ht="13.5" hidden="false" customHeight="false" outlineLevel="0" collapsed="false">
      <c r="C340" s="792" t="s">
        <v>569</v>
      </c>
      <c r="D340" s="793" t="s">
        <v>1273</v>
      </c>
      <c r="F340" s="792" t="s">
        <v>1274</v>
      </c>
      <c r="G340" s="799" t="n">
        <v>10.21</v>
      </c>
      <c r="H340" s="799" t="n">
        <v>10.17</v>
      </c>
      <c r="I340" s="793" t="n">
        <v>10.14</v>
      </c>
    </row>
    <row r="341" s="778" customFormat="true" ht="13.5" hidden="false" customHeight="false" outlineLevel="0" collapsed="false">
      <c r="C341" s="792" t="s">
        <v>569</v>
      </c>
      <c r="D341" s="793" t="s">
        <v>1275</v>
      </c>
      <c r="F341" s="792" t="s">
        <v>1276</v>
      </c>
      <c r="G341" s="799" t="n">
        <v>10.21</v>
      </c>
      <c r="H341" s="799" t="n">
        <v>10.17</v>
      </c>
      <c r="I341" s="793" t="n">
        <v>10.14</v>
      </c>
    </row>
    <row r="342" s="778" customFormat="true" ht="13.5" hidden="false" customHeight="false" outlineLevel="0" collapsed="false">
      <c r="C342" s="792" t="s">
        <v>569</v>
      </c>
      <c r="D342" s="793" t="s">
        <v>1277</v>
      </c>
      <c r="F342" s="792" t="s">
        <v>1278</v>
      </c>
      <c r="G342" s="799" t="n">
        <v>10.21</v>
      </c>
      <c r="H342" s="799" t="n">
        <v>10.17</v>
      </c>
      <c r="I342" s="793" t="n">
        <v>10.14</v>
      </c>
    </row>
    <row r="343" s="778" customFormat="true" ht="13.5" hidden="false" customHeight="false" outlineLevel="0" collapsed="false">
      <c r="C343" s="792" t="s">
        <v>569</v>
      </c>
      <c r="D343" s="793" t="s">
        <v>1279</v>
      </c>
      <c r="F343" s="792" t="s">
        <v>1280</v>
      </c>
      <c r="G343" s="799" t="n">
        <v>10.21</v>
      </c>
      <c r="H343" s="799" t="n">
        <v>10.17</v>
      </c>
      <c r="I343" s="793" t="n">
        <v>10.14</v>
      </c>
    </row>
    <row r="344" s="778" customFormat="true" ht="13.5" hidden="false" customHeight="false" outlineLevel="0" collapsed="false">
      <c r="C344" s="792" t="s">
        <v>569</v>
      </c>
      <c r="D344" s="793" t="s">
        <v>1281</v>
      </c>
      <c r="F344" s="792" t="s">
        <v>1046</v>
      </c>
      <c r="G344" s="799" t="n">
        <v>10.21</v>
      </c>
      <c r="H344" s="799" t="n">
        <v>10.17</v>
      </c>
      <c r="I344" s="793" t="n">
        <v>10.14</v>
      </c>
    </row>
    <row r="345" s="778" customFormat="true" ht="13.5" hidden="false" customHeight="false" outlineLevel="0" collapsed="false">
      <c r="C345" s="792" t="s">
        <v>569</v>
      </c>
      <c r="D345" s="793" t="s">
        <v>1282</v>
      </c>
      <c r="F345" s="792" t="s">
        <v>1283</v>
      </c>
      <c r="G345" s="799" t="n">
        <v>10.21</v>
      </c>
      <c r="H345" s="799" t="n">
        <v>10.17</v>
      </c>
      <c r="I345" s="793" t="n">
        <v>10.14</v>
      </c>
    </row>
    <row r="346" s="778" customFormat="true" ht="13.5" hidden="false" customHeight="false" outlineLevel="0" collapsed="false">
      <c r="C346" s="792" t="s">
        <v>569</v>
      </c>
      <c r="D346" s="793" t="s">
        <v>1284</v>
      </c>
      <c r="F346" s="792" t="s">
        <v>1285</v>
      </c>
      <c r="G346" s="799" t="n">
        <v>10.21</v>
      </c>
      <c r="H346" s="799" t="n">
        <v>10.17</v>
      </c>
      <c r="I346" s="793" t="n">
        <v>10.14</v>
      </c>
    </row>
    <row r="347" s="778" customFormat="true" ht="13.5" hidden="false" customHeight="false" outlineLevel="0" collapsed="false">
      <c r="C347" s="792" t="s">
        <v>569</v>
      </c>
      <c r="D347" s="793" t="s">
        <v>1286</v>
      </c>
      <c r="F347" s="792" t="s">
        <v>1287</v>
      </c>
      <c r="G347" s="799" t="n">
        <v>10.21</v>
      </c>
      <c r="H347" s="799" t="n">
        <v>10.17</v>
      </c>
      <c r="I347" s="793" t="n">
        <v>10.14</v>
      </c>
    </row>
    <row r="348" s="778" customFormat="true" ht="13.5" hidden="false" customHeight="false" outlineLevel="0" collapsed="false">
      <c r="C348" s="792" t="s">
        <v>569</v>
      </c>
      <c r="D348" s="793" t="s">
        <v>1288</v>
      </c>
      <c r="F348" s="792" t="s">
        <v>1289</v>
      </c>
      <c r="G348" s="799" t="n">
        <v>10.21</v>
      </c>
      <c r="H348" s="799" t="n">
        <v>10.17</v>
      </c>
      <c r="I348" s="793" t="n">
        <v>10.14</v>
      </c>
    </row>
    <row r="349" s="778" customFormat="true" ht="13.5" hidden="false" customHeight="false" outlineLevel="0" collapsed="false">
      <c r="C349" s="792" t="s">
        <v>569</v>
      </c>
      <c r="D349" s="793" t="s">
        <v>1290</v>
      </c>
      <c r="F349" s="792" t="s">
        <v>1291</v>
      </c>
      <c r="G349" s="799" t="n">
        <v>10.21</v>
      </c>
      <c r="H349" s="799" t="n">
        <v>10.17</v>
      </c>
      <c r="I349" s="793" t="n">
        <v>10.14</v>
      </c>
    </row>
    <row r="350" s="778" customFormat="true" ht="13.5" hidden="false" customHeight="false" outlineLevel="0" collapsed="false">
      <c r="C350" s="792" t="s">
        <v>569</v>
      </c>
      <c r="D350" s="793" t="s">
        <v>1292</v>
      </c>
      <c r="F350" s="792" t="s">
        <v>1293</v>
      </c>
      <c r="G350" s="799" t="n">
        <v>10.21</v>
      </c>
      <c r="H350" s="799" t="n">
        <v>10.17</v>
      </c>
      <c r="I350" s="793" t="n">
        <v>10.14</v>
      </c>
    </row>
    <row r="351" s="778" customFormat="true" ht="13.5" hidden="false" customHeight="false" outlineLevel="0" collapsed="false">
      <c r="C351" s="792" t="s">
        <v>569</v>
      </c>
      <c r="D351" s="793" t="s">
        <v>1294</v>
      </c>
      <c r="F351" s="792" t="s">
        <v>1295</v>
      </c>
      <c r="G351" s="799" t="n">
        <v>10.21</v>
      </c>
      <c r="H351" s="799" t="n">
        <v>10.17</v>
      </c>
      <c r="I351" s="793" t="n">
        <v>10.14</v>
      </c>
    </row>
    <row r="352" s="778" customFormat="true" ht="13.5" hidden="false" customHeight="false" outlineLevel="0" collapsed="false">
      <c r="C352" s="792" t="s">
        <v>569</v>
      </c>
      <c r="D352" s="793" t="s">
        <v>1296</v>
      </c>
      <c r="F352" s="792" t="s">
        <v>1297</v>
      </c>
      <c r="G352" s="799" t="n">
        <v>10.21</v>
      </c>
      <c r="H352" s="799" t="n">
        <v>10.17</v>
      </c>
      <c r="I352" s="793" t="n">
        <v>10.14</v>
      </c>
    </row>
    <row r="353" s="778" customFormat="true" ht="13.5" hidden="false" customHeight="false" outlineLevel="0" collapsed="false">
      <c r="C353" s="792" t="s">
        <v>569</v>
      </c>
      <c r="D353" s="793" t="s">
        <v>1298</v>
      </c>
      <c r="F353" s="792" t="s">
        <v>1299</v>
      </c>
      <c r="G353" s="799" t="n">
        <v>10.21</v>
      </c>
      <c r="H353" s="799" t="n">
        <v>10.17</v>
      </c>
      <c r="I353" s="793" t="n">
        <v>10.14</v>
      </c>
    </row>
    <row r="354" s="778" customFormat="true" ht="13.5" hidden="false" customHeight="false" outlineLevel="0" collapsed="false">
      <c r="C354" s="792" t="s">
        <v>569</v>
      </c>
      <c r="D354" s="793" t="s">
        <v>1300</v>
      </c>
      <c r="F354" s="792" t="s">
        <v>1301</v>
      </c>
      <c r="G354" s="799" t="n">
        <v>10.21</v>
      </c>
      <c r="H354" s="799" t="n">
        <v>10.17</v>
      </c>
      <c r="I354" s="793" t="n">
        <v>10.14</v>
      </c>
    </row>
    <row r="355" s="778" customFormat="true" ht="13.5" hidden="false" customHeight="false" outlineLevel="0" collapsed="false">
      <c r="C355" s="792" t="s">
        <v>569</v>
      </c>
      <c r="D355" s="793" t="s">
        <v>1302</v>
      </c>
      <c r="F355" s="792" t="s">
        <v>1303</v>
      </c>
      <c r="G355" s="799" t="n">
        <v>10.21</v>
      </c>
      <c r="H355" s="799" t="n">
        <v>10.17</v>
      </c>
      <c r="I355" s="793" t="n">
        <v>10.14</v>
      </c>
    </row>
    <row r="356" s="778" customFormat="true" ht="13.5" hidden="false" customHeight="false" outlineLevel="0" collapsed="false">
      <c r="C356" s="792" t="s">
        <v>572</v>
      </c>
      <c r="D356" s="793" t="s">
        <v>1304</v>
      </c>
      <c r="F356" s="792" t="s">
        <v>1305</v>
      </c>
      <c r="G356" s="799" t="n">
        <v>10.21</v>
      </c>
      <c r="H356" s="799" t="n">
        <v>10.17</v>
      </c>
      <c r="I356" s="793" t="n">
        <v>10.14</v>
      </c>
    </row>
    <row r="357" s="778" customFormat="true" ht="13.5" hidden="false" customHeight="false" outlineLevel="0" collapsed="false">
      <c r="C357" s="792" t="s">
        <v>572</v>
      </c>
      <c r="D357" s="793" t="s">
        <v>1306</v>
      </c>
      <c r="F357" s="792" t="s">
        <v>1307</v>
      </c>
      <c r="G357" s="799" t="n">
        <v>10.21</v>
      </c>
      <c r="H357" s="799" t="n">
        <v>10.17</v>
      </c>
      <c r="I357" s="793" t="n">
        <v>10.14</v>
      </c>
    </row>
    <row r="358" s="778" customFormat="true" ht="13.5" hidden="false" customHeight="false" outlineLevel="0" collapsed="false">
      <c r="C358" s="792" t="s">
        <v>572</v>
      </c>
      <c r="D358" s="793" t="s">
        <v>1308</v>
      </c>
      <c r="F358" s="792" t="s">
        <v>1309</v>
      </c>
      <c r="G358" s="799" t="n">
        <v>10.21</v>
      </c>
      <c r="H358" s="799" t="n">
        <v>10.17</v>
      </c>
      <c r="I358" s="793" t="n">
        <v>10.14</v>
      </c>
    </row>
    <row r="359" s="778" customFormat="true" ht="13.5" hidden="false" customHeight="false" outlineLevel="0" collapsed="false">
      <c r="C359" s="792" t="s">
        <v>572</v>
      </c>
      <c r="D359" s="793" t="s">
        <v>1310</v>
      </c>
      <c r="F359" s="792" t="s">
        <v>1311</v>
      </c>
      <c r="G359" s="799" t="n">
        <v>10.21</v>
      </c>
      <c r="H359" s="799" t="n">
        <v>10.17</v>
      </c>
      <c r="I359" s="793" t="n">
        <v>10.14</v>
      </c>
    </row>
    <row r="360" s="778" customFormat="true" ht="13.5" hidden="false" customHeight="false" outlineLevel="0" collapsed="false">
      <c r="C360" s="792" t="s">
        <v>572</v>
      </c>
      <c r="D360" s="793" t="s">
        <v>1312</v>
      </c>
      <c r="F360" s="792" t="s">
        <v>1313</v>
      </c>
      <c r="G360" s="799" t="n">
        <v>10.21</v>
      </c>
      <c r="H360" s="799" t="n">
        <v>10.17</v>
      </c>
      <c r="I360" s="793" t="n">
        <v>10.14</v>
      </c>
    </row>
    <row r="361" s="778" customFormat="true" ht="13.5" hidden="false" customHeight="false" outlineLevel="0" collapsed="false">
      <c r="C361" s="792" t="s">
        <v>572</v>
      </c>
      <c r="D361" s="793" t="s">
        <v>1314</v>
      </c>
      <c r="F361" s="792" t="s">
        <v>1315</v>
      </c>
      <c r="G361" s="799" t="n">
        <v>10.21</v>
      </c>
      <c r="H361" s="799" t="n">
        <v>10.17</v>
      </c>
      <c r="I361" s="793" t="n">
        <v>10.14</v>
      </c>
    </row>
    <row r="362" s="778" customFormat="true" ht="13.5" hidden="false" customHeight="false" outlineLevel="0" collapsed="false">
      <c r="C362" s="792" t="s">
        <v>572</v>
      </c>
      <c r="D362" s="793" t="s">
        <v>1316</v>
      </c>
      <c r="F362" s="792" t="s">
        <v>1317</v>
      </c>
      <c r="G362" s="799" t="n">
        <v>10.21</v>
      </c>
      <c r="H362" s="799" t="n">
        <v>10.17</v>
      </c>
      <c r="I362" s="793" t="n">
        <v>10.14</v>
      </c>
    </row>
    <row r="363" s="778" customFormat="true" ht="13.5" hidden="false" customHeight="false" outlineLevel="0" collapsed="false">
      <c r="C363" s="792" t="s">
        <v>572</v>
      </c>
      <c r="D363" s="793" t="s">
        <v>1318</v>
      </c>
      <c r="F363" s="792" t="s">
        <v>1319</v>
      </c>
      <c r="G363" s="799" t="n">
        <v>10.21</v>
      </c>
      <c r="H363" s="799" t="n">
        <v>10.17</v>
      </c>
      <c r="I363" s="793" t="n">
        <v>10.14</v>
      </c>
    </row>
    <row r="364" s="778" customFormat="true" ht="13.5" hidden="false" customHeight="false" outlineLevel="0" collapsed="false">
      <c r="C364" s="792" t="s">
        <v>572</v>
      </c>
      <c r="D364" s="793" t="s">
        <v>1320</v>
      </c>
      <c r="F364" s="792" t="s">
        <v>1321</v>
      </c>
      <c r="G364" s="799" t="n">
        <v>10.21</v>
      </c>
      <c r="H364" s="799" t="n">
        <v>10.17</v>
      </c>
      <c r="I364" s="793" t="n">
        <v>10.14</v>
      </c>
    </row>
    <row r="365" s="778" customFormat="true" ht="13.5" hidden="false" customHeight="false" outlineLevel="0" collapsed="false">
      <c r="C365" s="792" t="s">
        <v>572</v>
      </c>
      <c r="D365" s="793" t="s">
        <v>1322</v>
      </c>
      <c r="F365" s="792" t="s">
        <v>1323</v>
      </c>
      <c r="G365" s="799" t="n">
        <v>10.21</v>
      </c>
      <c r="H365" s="799" t="n">
        <v>10.17</v>
      </c>
      <c r="I365" s="793" t="n">
        <v>10.14</v>
      </c>
    </row>
    <row r="366" s="778" customFormat="true" ht="13.5" hidden="false" customHeight="false" outlineLevel="0" collapsed="false">
      <c r="C366" s="792" t="s">
        <v>572</v>
      </c>
      <c r="D366" s="793" t="s">
        <v>1324</v>
      </c>
      <c r="F366" s="792" t="s">
        <v>1325</v>
      </c>
      <c r="G366" s="799" t="n">
        <v>10.21</v>
      </c>
      <c r="H366" s="799" t="n">
        <v>10.17</v>
      </c>
      <c r="I366" s="793" t="n">
        <v>10.14</v>
      </c>
    </row>
    <row r="367" s="778" customFormat="true" ht="13.5" hidden="false" customHeight="false" outlineLevel="0" collapsed="false">
      <c r="C367" s="792" t="s">
        <v>572</v>
      </c>
      <c r="D367" s="793" t="s">
        <v>650</v>
      </c>
      <c r="F367" s="792" t="s">
        <v>913</v>
      </c>
      <c r="G367" s="799" t="n">
        <v>10.21</v>
      </c>
      <c r="H367" s="799" t="n">
        <v>10.17</v>
      </c>
      <c r="I367" s="793" t="n">
        <v>10.14</v>
      </c>
    </row>
    <row r="368" s="778" customFormat="true" ht="13.5" hidden="false" customHeight="false" outlineLevel="0" collapsed="false">
      <c r="C368" s="792" t="s">
        <v>572</v>
      </c>
      <c r="D368" s="793" t="s">
        <v>1326</v>
      </c>
      <c r="F368" s="792" t="s">
        <v>1327</v>
      </c>
      <c r="G368" s="799" t="n">
        <v>10.21</v>
      </c>
      <c r="H368" s="799" t="n">
        <v>10.17</v>
      </c>
      <c r="I368" s="793" t="n">
        <v>10.14</v>
      </c>
    </row>
    <row r="369" s="778" customFormat="true" ht="13.5" hidden="false" customHeight="false" outlineLevel="0" collapsed="false">
      <c r="C369" s="792" t="s">
        <v>572</v>
      </c>
      <c r="D369" s="793" t="s">
        <v>1328</v>
      </c>
      <c r="F369" s="792" t="s">
        <v>1329</v>
      </c>
      <c r="G369" s="799" t="n">
        <v>10.21</v>
      </c>
      <c r="H369" s="799" t="n">
        <v>10.17</v>
      </c>
      <c r="I369" s="793" t="n">
        <v>10.14</v>
      </c>
    </row>
    <row r="370" s="778" customFormat="true" ht="13.5" hidden="false" customHeight="false" outlineLevel="0" collapsed="false">
      <c r="C370" s="792" t="s">
        <v>572</v>
      </c>
      <c r="D370" s="793" t="s">
        <v>1330</v>
      </c>
      <c r="F370" s="792" t="s">
        <v>1331</v>
      </c>
      <c r="G370" s="799" t="n">
        <v>10.21</v>
      </c>
      <c r="H370" s="799" t="n">
        <v>10.17</v>
      </c>
      <c r="I370" s="793" t="n">
        <v>10.14</v>
      </c>
    </row>
    <row r="371" s="778" customFormat="true" ht="13.5" hidden="false" customHeight="false" outlineLevel="0" collapsed="false">
      <c r="C371" s="792" t="s">
        <v>572</v>
      </c>
      <c r="D371" s="793" t="s">
        <v>1332</v>
      </c>
      <c r="F371" s="792" t="s">
        <v>686</v>
      </c>
      <c r="G371" s="799" t="n">
        <v>10.21</v>
      </c>
      <c r="H371" s="799" t="n">
        <v>10.17</v>
      </c>
      <c r="I371" s="793" t="n">
        <v>10.14</v>
      </c>
    </row>
    <row r="372" s="778" customFormat="true" ht="13.5" hidden="false" customHeight="false" outlineLevel="0" collapsed="false">
      <c r="C372" s="792" t="s">
        <v>572</v>
      </c>
      <c r="D372" s="793" t="s">
        <v>1333</v>
      </c>
      <c r="F372" s="792" t="s">
        <v>1334</v>
      </c>
      <c r="G372" s="799" t="n">
        <v>10.21</v>
      </c>
      <c r="H372" s="799" t="n">
        <v>10.17</v>
      </c>
      <c r="I372" s="793" t="n">
        <v>10.14</v>
      </c>
    </row>
    <row r="373" s="778" customFormat="true" ht="13.5" hidden="false" customHeight="false" outlineLevel="0" collapsed="false">
      <c r="C373" s="792" t="s">
        <v>572</v>
      </c>
      <c r="D373" s="793" t="s">
        <v>1335</v>
      </c>
      <c r="F373" s="792" t="s">
        <v>1336</v>
      </c>
      <c r="G373" s="799" t="n">
        <v>10.21</v>
      </c>
      <c r="H373" s="799" t="n">
        <v>10.17</v>
      </c>
      <c r="I373" s="793" t="n">
        <v>10.14</v>
      </c>
    </row>
    <row r="374" s="778" customFormat="true" ht="13.5" hidden="false" customHeight="false" outlineLevel="0" collapsed="false">
      <c r="C374" s="792" t="s">
        <v>572</v>
      </c>
      <c r="D374" s="793" t="s">
        <v>1337</v>
      </c>
      <c r="F374" s="792" t="s">
        <v>1338</v>
      </c>
      <c r="G374" s="799" t="n">
        <v>10.21</v>
      </c>
      <c r="H374" s="799" t="n">
        <v>10.17</v>
      </c>
      <c r="I374" s="793" t="n">
        <v>10.14</v>
      </c>
    </row>
    <row r="375" s="778" customFormat="true" ht="13.5" hidden="false" customHeight="false" outlineLevel="0" collapsed="false">
      <c r="C375" s="792" t="s">
        <v>572</v>
      </c>
      <c r="D375" s="793" t="s">
        <v>1339</v>
      </c>
      <c r="F375" s="792" t="s">
        <v>1340</v>
      </c>
      <c r="G375" s="799" t="n">
        <v>10.21</v>
      </c>
      <c r="H375" s="799" t="n">
        <v>10.17</v>
      </c>
      <c r="I375" s="793" t="n">
        <v>10.14</v>
      </c>
    </row>
    <row r="376" s="778" customFormat="true" ht="13.5" hidden="false" customHeight="false" outlineLevel="0" collapsed="false">
      <c r="C376" s="792" t="s">
        <v>572</v>
      </c>
      <c r="D376" s="793" t="s">
        <v>1341</v>
      </c>
      <c r="F376" s="792" t="s">
        <v>1342</v>
      </c>
      <c r="G376" s="799" t="n">
        <v>10.21</v>
      </c>
      <c r="H376" s="799" t="n">
        <v>10.17</v>
      </c>
      <c r="I376" s="793" t="n">
        <v>10.14</v>
      </c>
    </row>
    <row r="377" s="778" customFormat="true" ht="13.5" hidden="false" customHeight="false" outlineLevel="0" collapsed="false">
      <c r="C377" s="792" t="s">
        <v>572</v>
      </c>
      <c r="D377" s="793" t="s">
        <v>1343</v>
      </c>
      <c r="F377" s="792" t="s">
        <v>1344</v>
      </c>
      <c r="G377" s="799" t="n">
        <v>10.21</v>
      </c>
      <c r="H377" s="799" t="n">
        <v>10.17</v>
      </c>
      <c r="I377" s="793" t="n">
        <v>10.14</v>
      </c>
    </row>
    <row r="378" s="778" customFormat="true" ht="13.5" hidden="false" customHeight="false" outlineLevel="0" collapsed="false">
      <c r="C378" s="792" t="s">
        <v>572</v>
      </c>
      <c r="D378" s="793" t="s">
        <v>1345</v>
      </c>
      <c r="F378" s="792" t="s">
        <v>1346</v>
      </c>
      <c r="G378" s="799" t="n">
        <v>10.21</v>
      </c>
      <c r="H378" s="799" t="n">
        <v>10.17</v>
      </c>
      <c r="I378" s="793" t="n">
        <v>10.14</v>
      </c>
    </row>
    <row r="379" s="778" customFormat="true" ht="13.5" hidden="false" customHeight="false" outlineLevel="0" collapsed="false">
      <c r="C379" s="792" t="s">
        <v>572</v>
      </c>
      <c r="D379" s="793" t="s">
        <v>1347</v>
      </c>
      <c r="F379" s="792" t="s">
        <v>1348</v>
      </c>
      <c r="G379" s="799" t="n">
        <v>10.21</v>
      </c>
      <c r="H379" s="799" t="n">
        <v>10.17</v>
      </c>
      <c r="I379" s="793" t="n">
        <v>10.14</v>
      </c>
    </row>
    <row r="380" s="778" customFormat="true" ht="13.5" hidden="false" customHeight="false" outlineLevel="0" collapsed="false">
      <c r="C380" s="792" t="s">
        <v>572</v>
      </c>
      <c r="D380" s="793" t="s">
        <v>1349</v>
      </c>
      <c r="F380" s="792" t="s">
        <v>1350</v>
      </c>
      <c r="G380" s="799" t="n">
        <v>10.21</v>
      </c>
      <c r="H380" s="799" t="n">
        <v>10.17</v>
      </c>
      <c r="I380" s="793" t="n">
        <v>10.14</v>
      </c>
    </row>
    <row r="381" s="778" customFormat="true" ht="13.5" hidden="false" customHeight="false" outlineLevel="0" collapsed="false">
      <c r="C381" s="792" t="s">
        <v>572</v>
      </c>
      <c r="D381" s="793" t="s">
        <v>1351</v>
      </c>
      <c r="F381" s="792" t="s">
        <v>1352</v>
      </c>
      <c r="G381" s="799" t="n">
        <v>10.21</v>
      </c>
      <c r="H381" s="799" t="n">
        <v>10.17</v>
      </c>
      <c r="I381" s="793" t="n">
        <v>10.14</v>
      </c>
    </row>
    <row r="382" s="778" customFormat="true" ht="13.5" hidden="false" customHeight="false" outlineLevel="0" collapsed="false">
      <c r="C382" s="792" t="s">
        <v>572</v>
      </c>
      <c r="D382" s="793" t="s">
        <v>1353</v>
      </c>
      <c r="F382" s="792" t="s">
        <v>1354</v>
      </c>
      <c r="G382" s="799" t="n">
        <v>10.21</v>
      </c>
      <c r="H382" s="799" t="n">
        <v>10.17</v>
      </c>
      <c r="I382" s="793" t="n">
        <v>10.14</v>
      </c>
    </row>
    <row r="383" s="778" customFormat="true" ht="13.5" hidden="false" customHeight="false" outlineLevel="0" collapsed="false">
      <c r="C383" s="792" t="s">
        <v>572</v>
      </c>
      <c r="D383" s="793" t="s">
        <v>1355</v>
      </c>
      <c r="F383" s="792" t="s">
        <v>1356</v>
      </c>
      <c r="G383" s="799" t="n">
        <v>10.21</v>
      </c>
      <c r="H383" s="799" t="n">
        <v>10.17</v>
      </c>
      <c r="I383" s="793" t="n">
        <v>10.14</v>
      </c>
    </row>
    <row r="384" s="778" customFormat="true" ht="13.5" hidden="false" customHeight="false" outlineLevel="0" collapsed="false">
      <c r="C384" s="792" t="s">
        <v>572</v>
      </c>
      <c r="D384" s="793" t="s">
        <v>1357</v>
      </c>
      <c r="F384" s="792" t="s">
        <v>1358</v>
      </c>
      <c r="G384" s="799" t="n">
        <v>10.21</v>
      </c>
      <c r="H384" s="799" t="n">
        <v>10.17</v>
      </c>
      <c r="I384" s="793" t="n">
        <v>10.14</v>
      </c>
    </row>
    <row r="385" s="778" customFormat="true" ht="13.5" hidden="false" customHeight="false" outlineLevel="0" collapsed="false">
      <c r="C385" s="792" t="s">
        <v>572</v>
      </c>
      <c r="D385" s="793" t="s">
        <v>1359</v>
      </c>
      <c r="F385" s="792" t="s">
        <v>1360</v>
      </c>
      <c r="G385" s="799" t="n">
        <v>10.21</v>
      </c>
      <c r="H385" s="799" t="n">
        <v>10.17</v>
      </c>
      <c r="I385" s="793" t="n">
        <v>10.14</v>
      </c>
    </row>
    <row r="386" s="778" customFormat="true" ht="13.5" hidden="false" customHeight="false" outlineLevel="0" collapsed="false">
      <c r="C386" s="792" t="s">
        <v>572</v>
      </c>
      <c r="D386" s="793" t="s">
        <v>1361</v>
      </c>
      <c r="F386" s="792" t="s">
        <v>1362</v>
      </c>
      <c r="G386" s="799" t="n">
        <v>10.21</v>
      </c>
      <c r="H386" s="799" t="n">
        <v>10.17</v>
      </c>
      <c r="I386" s="793" t="n">
        <v>10.14</v>
      </c>
    </row>
    <row r="387" s="778" customFormat="true" ht="13.5" hidden="false" customHeight="false" outlineLevel="0" collapsed="false">
      <c r="C387" s="792" t="s">
        <v>572</v>
      </c>
      <c r="D387" s="793" t="s">
        <v>1275</v>
      </c>
      <c r="F387" s="792" t="s">
        <v>1363</v>
      </c>
      <c r="G387" s="799" t="n">
        <v>10.21</v>
      </c>
      <c r="H387" s="799" t="n">
        <v>10.17</v>
      </c>
      <c r="I387" s="793" t="n">
        <v>10.14</v>
      </c>
    </row>
    <row r="388" s="778" customFormat="true" ht="13.5" hidden="false" customHeight="false" outlineLevel="0" collapsed="false">
      <c r="C388" s="792" t="s">
        <v>572</v>
      </c>
      <c r="D388" s="793" t="s">
        <v>1364</v>
      </c>
      <c r="F388" s="792" t="s">
        <v>1365</v>
      </c>
      <c r="G388" s="799" t="n">
        <v>10.21</v>
      </c>
      <c r="H388" s="799" t="n">
        <v>10.17</v>
      </c>
      <c r="I388" s="793" t="n">
        <v>10.14</v>
      </c>
    </row>
    <row r="389" s="778" customFormat="true" ht="13.5" hidden="false" customHeight="false" outlineLevel="0" collapsed="false">
      <c r="C389" s="792" t="s">
        <v>572</v>
      </c>
      <c r="D389" s="793" t="s">
        <v>1366</v>
      </c>
      <c r="F389" s="792" t="s">
        <v>1367</v>
      </c>
      <c r="G389" s="799" t="n">
        <v>10.21</v>
      </c>
      <c r="H389" s="799" t="n">
        <v>10.17</v>
      </c>
      <c r="I389" s="793" t="n">
        <v>10.14</v>
      </c>
    </row>
    <row r="390" s="778" customFormat="true" ht="13.5" hidden="false" customHeight="false" outlineLevel="0" collapsed="false">
      <c r="C390" s="792" t="s">
        <v>572</v>
      </c>
      <c r="D390" s="793" t="s">
        <v>1368</v>
      </c>
      <c r="F390" s="792" t="s">
        <v>1369</v>
      </c>
      <c r="G390" s="799" t="n">
        <v>10.21</v>
      </c>
      <c r="H390" s="799" t="n">
        <v>10.17</v>
      </c>
      <c r="I390" s="793" t="n">
        <v>10.14</v>
      </c>
    </row>
    <row r="391" s="778" customFormat="true" ht="13.5" hidden="false" customHeight="false" outlineLevel="0" collapsed="false">
      <c r="C391" s="792" t="s">
        <v>572</v>
      </c>
      <c r="D391" s="793" t="s">
        <v>1370</v>
      </c>
      <c r="F391" s="792" t="s">
        <v>1371</v>
      </c>
      <c r="G391" s="799" t="n">
        <v>10.21</v>
      </c>
      <c r="H391" s="799" t="n">
        <v>10.17</v>
      </c>
      <c r="I391" s="793" t="n">
        <v>10.14</v>
      </c>
    </row>
    <row r="392" s="778" customFormat="true" ht="13.5" hidden="false" customHeight="false" outlineLevel="0" collapsed="false">
      <c r="C392" s="792" t="s">
        <v>572</v>
      </c>
      <c r="D392" s="793" t="s">
        <v>1372</v>
      </c>
      <c r="F392" s="792" t="s">
        <v>1373</v>
      </c>
      <c r="G392" s="799" t="n">
        <v>10.21</v>
      </c>
      <c r="H392" s="799" t="n">
        <v>10.17</v>
      </c>
      <c r="I392" s="793" t="n">
        <v>10.14</v>
      </c>
    </row>
    <row r="393" s="778" customFormat="true" ht="13.5" hidden="false" customHeight="false" outlineLevel="0" collapsed="false">
      <c r="C393" s="792" t="s">
        <v>572</v>
      </c>
      <c r="D393" s="793" t="s">
        <v>1374</v>
      </c>
      <c r="F393" s="792" t="s">
        <v>1375</v>
      </c>
      <c r="G393" s="799" t="n">
        <v>10.21</v>
      </c>
      <c r="H393" s="799" t="n">
        <v>10.17</v>
      </c>
      <c r="I393" s="793" t="n">
        <v>10.14</v>
      </c>
    </row>
    <row r="394" s="778" customFormat="true" ht="13.5" hidden="false" customHeight="false" outlineLevel="0" collapsed="false">
      <c r="C394" s="792" t="s">
        <v>572</v>
      </c>
      <c r="D394" s="793" t="s">
        <v>1376</v>
      </c>
      <c r="F394" s="792" t="s">
        <v>1377</v>
      </c>
      <c r="G394" s="799" t="n">
        <v>10.21</v>
      </c>
      <c r="H394" s="799" t="n">
        <v>10.17</v>
      </c>
      <c r="I394" s="793" t="n">
        <v>10.14</v>
      </c>
    </row>
    <row r="395" s="778" customFormat="true" ht="13.5" hidden="false" customHeight="false" outlineLevel="0" collapsed="false">
      <c r="C395" s="792" t="s">
        <v>572</v>
      </c>
      <c r="D395" s="793" t="s">
        <v>1378</v>
      </c>
      <c r="F395" s="792" t="s">
        <v>1379</v>
      </c>
      <c r="G395" s="799" t="n">
        <v>10.21</v>
      </c>
      <c r="H395" s="799" t="n">
        <v>10.17</v>
      </c>
      <c r="I395" s="793" t="n">
        <v>10.14</v>
      </c>
    </row>
    <row r="396" s="778" customFormat="true" ht="13.5" hidden="false" customHeight="false" outlineLevel="0" collapsed="false">
      <c r="C396" s="792" t="s">
        <v>572</v>
      </c>
      <c r="D396" s="793" t="s">
        <v>1380</v>
      </c>
      <c r="F396" s="792" t="s">
        <v>1381</v>
      </c>
      <c r="G396" s="799" t="n">
        <v>10.21</v>
      </c>
      <c r="H396" s="799" t="n">
        <v>10.17</v>
      </c>
      <c r="I396" s="793" t="n">
        <v>10.14</v>
      </c>
    </row>
    <row r="397" s="778" customFormat="true" ht="13.5" hidden="false" customHeight="false" outlineLevel="0" collapsed="false">
      <c r="C397" s="792" t="s">
        <v>572</v>
      </c>
      <c r="D397" s="793" t="s">
        <v>1382</v>
      </c>
      <c r="F397" s="792" t="s">
        <v>1383</v>
      </c>
      <c r="G397" s="799" t="n">
        <v>10.21</v>
      </c>
      <c r="H397" s="799" t="n">
        <v>10.17</v>
      </c>
      <c r="I397" s="793" t="n">
        <v>10.14</v>
      </c>
    </row>
    <row r="398" s="778" customFormat="true" ht="13.5" hidden="false" customHeight="false" outlineLevel="0" collapsed="false">
      <c r="C398" s="792" t="s">
        <v>572</v>
      </c>
      <c r="D398" s="793" t="s">
        <v>1384</v>
      </c>
      <c r="F398" s="792" t="s">
        <v>1385</v>
      </c>
      <c r="G398" s="799" t="n">
        <v>10.21</v>
      </c>
      <c r="H398" s="799" t="n">
        <v>10.17</v>
      </c>
      <c r="I398" s="793" t="n">
        <v>10.14</v>
      </c>
    </row>
    <row r="399" s="778" customFormat="true" ht="13.5" hidden="false" customHeight="false" outlineLevel="0" collapsed="false">
      <c r="C399" s="792" t="s">
        <v>572</v>
      </c>
      <c r="D399" s="793" t="s">
        <v>1386</v>
      </c>
      <c r="F399" s="792" t="s">
        <v>1269</v>
      </c>
      <c r="G399" s="799" t="n">
        <v>10.21</v>
      </c>
      <c r="H399" s="799" t="n">
        <v>10.17</v>
      </c>
      <c r="I399" s="793" t="n">
        <v>10.14</v>
      </c>
    </row>
    <row r="400" s="778" customFormat="true" ht="13.5" hidden="false" customHeight="false" outlineLevel="0" collapsed="false">
      <c r="C400" s="792" t="s">
        <v>572</v>
      </c>
      <c r="D400" s="793" t="s">
        <v>1387</v>
      </c>
      <c r="F400" s="792" t="s">
        <v>1388</v>
      </c>
      <c r="G400" s="799" t="n">
        <v>10.21</v>
      </c>
      <c r="H400" s="799" t="n">
        <v>10.17</v>
      </c>
      <c r="I400" s="793" t="n">
        <v>10.14</v>
      </c>
    </row>
    <row r="401" s="778" customFormat="true" ht="13.5" hidden="false" customHeight="false" outlineLevel="0" collapsed="false">
      <c r="C401" s="792" t="s">
        <v>572</v>
      </c>
      <c r="D401" s="793" t="s">
        <v>1389</v>
      </c>
      <c r="F401" s="792" t="s">
        <v>1390</v>
      </c>
      <c r="G401" s="799" t="n">
        <v>10.21</v>
      </c>
      <c r="H401" s="799" t="n">
        <v>10.17</v>
      </c>
      <c r="I401" s="793" t="n">
        <v>10.14</v>
      </c>
    </row>
    <row r="402" s="778" customFormat="true" ht="13.5" hidden="false" customHeight="false" outlineLevel="0" collapsed="false">
      <c r="C402" s="792" t="s">
        <v>572</v>
      </c>
      <c r="D402" s="793" t="s">
        <v>1391</v>
      </c>
      <c r="F402" s="792" t="s">
        <v>1392</v>
      </c>
      <c r="G402" s="799" t="n">
        <v>10.21</v>
      </c>
      <c r="H402" s="799" t="n">
        <v>10.17</v>
      </c>
      <c r="I402" s="793" t="n">
        <v>10.14</v>
      </c>
    </row>
    <row r="403" s="778" customFormat="true" ht="13.5" hidden="false" customHeight="false" outlineLevel="0" collapsed="false">
      <c r="C403" s="792" t="s">
        <v>572</v>
      </c>
      <c r="D403" s="793" t="s">
        <v>1393</v>
      </c>
      <c r="F403" s="792" t="s">
        <v>1394</v>
      </c>
      <c r="G403" s="799" t="n">
        <v>10.21</v>
      </c>
      <c r="H403" s="799" t="n">
        <v>10.17</v>
      </c>
      <c r="I403" s="793" t="n">
        <v>10.14</v>
      </c>
    </row>
    <row r="404" s="778" customFormat="true" ht="13.5" hidden="false" customHeight="false" outlineLevel="0" collapsed="false">
      <c r="C404" s="792" t="s">
        <v>572</v>
      </c>
      <c r="D404" s="793" t="s">
        <v>1395</v>
      </c>
      <c r="F404" s="792" t="s">
        <v>1396</v>
      </c>
      <c r="G404" s="799" t="n">
        <v>10.21</v>
      </c>
      <c r="H404" s="799" t="n">
        <v>10.17</v>
      </c>
      <c r="I404" s="793" t="n">
        <v>10.14</v>
      </c>
    </row>
    <row r="405" s="778" customFormat="true" ht="13.5" hidden="false" customHeight="false" outlineLevel="0" collapsed="false">
      <c r="C405" s="792" t="s">
        <v>572</v>
      </c>
      <c r="D405" s="793" t="s">
        <v>1397</v>
      </c>
      <c r="F405" s="792" t="s">
        <v>1398</v>
      </c>
      <c r="G405" s="799" t="n">
        <v>10.21</v>
      </c>
      <c r="H405" s="799" t="n">
        <v>10.17</v>
      </c>
      <c r="I405" s="793" t="n">
        <v>10.14</v>
      </c>
    </row>
    <row r="406" s="778" customFormat="true" ht="13.5" hidden="false" customHeight="false" outlineLevel="0" collapsed="false">
      <c r="C406" s="792" t="s">
        <v>572</v>
      </c>
      <c r="D406" s="793" t="s">
        <v>1399</v>
      </c>
      <c r="F406" s="792" t="s">
        <v>1400</v>
      </c>
      <c r="G406" s="799" t="n">
        <v>10.21</v>
      </c>
      <c r="H406" s="799" t="n">
        <v>10.17</v>
      </c>
      <c r="I406" s="793" t="n">
        <v>10.14</v>
      </c>
    </row>
    <row r="407" s="778" customFormat="true" ht="13.5" hidden="false" customHeight="false" outlineLevel="0" collapsed="false">
      <c r="C407" s="792" t="s">
        <v>572</v>
      </c>
      <c r="D407" s="793" t="s">
        <v>1401</v>
      </c>
      <c r="F407" s="792" t="s">
        <v>1402</v>
      </c>
      <c r="G407" s="799" t="n">
        <v>10.21</v>
      </c>
      <c r="H407" s="799" t="n">
        <v>10.17</v>
      </c>
      <c r="I407" s="793" t="n">
        <v>10.14</v>
      </c>
    </row>
    <row r="408" s="778" customFormat="true" ht="13.5" hidden="false" customHeight="false" outlineLevel="0" collapsed="false">
      <c r="C408" s="792" t="s">
        <v>572</v>
      </c>
      <c r="D408" s="793" t="s">
        <v>1403</v>
      </c>
      <c r="F408" s="792" t="s">
        <v>1404</v>
      </c>
      <c r="G408" s="799" t="n">
        <v>10.21</v>
      </c>
      <c r="H408" s="799" t="n">
        <v>10.17</v>
      </c>
      <c r="I408" s="793" t="n">
        <v>10.14</v>
      </c>
    </row>
    <row r="409" s="778" customFormat="true" ht="13.5" hidden="false" customHeight="false" outlineLevel="0" collapsed="false">
      <c r="C409" s="792" t="s">
        <v>572</v>
      </c>
      <c r="D409" s="793" t="s">
        <v>1405</v>
      </c>
      <c r="F409" s="792" t="s">
        <v>1406</v>
      </c>
      <c r="G409" s="799" t="n">
        <v>10.21</v>
      </c>
      <c r="H409" s="799" t="n">
        <v>10.17</v>
      </c>
      <c r="I409" s="793" t="n">
        <v>10.14</v>
      </c>
    </row>
    <row r="410" s="778" customFormat="true" ht="13.5" hidden="false" customHeight="false" outlineLevel="0" collapsed="false">
      <c r="C410" s="792" t="s">
        <v>572</v>
      </c>
      <c r="D410" s="793" t="s">
        <v>1407</v>
      </c>
      <c r="F410" s="792" t="s">
        <v>1408</v>
      </c>
      <c r="G410" s="799" t="n">
        <v>10.21</v>
      </c>
      <c r="H410" s="799" t="n">
        <v>10.17</v>
      </c>
      <c r="I410" s="793" t="n">
        <v>10.14</v>
      </c>
    </row>
    <row r="411" s="778" customFormat="true" ht="13.5" hidden="false" customHeight="false" outlineLevel="0" collapsed="false">
      <c r="C411" s="792" t="s">
        <v>572</v>
      </c>
      <c r="D411" s="793" t="s">
        <v>1409</v>
      </c>
      <c r="F411" s="792" t="s">
        <v>1410</v>
      </c>
      <c r="G411" s="799" t="n">
        <v>10.21</v>
      </c>
      <c r="H411" s="799" t="n">
        <v>10.17</v>
      </c>
      <c r="I411" s="793" t="n">
        <v>10.14</v>
      </c>
    </row>
    <row r="412" s="778" customFormat="true" ht="13.5" hidden="false" customHeight="false" outlineLevel="0" collapsed="false">
      <c r="C412" s="792" t="s">
        <v>572</v>
      </c>
      <c r="D412" s="793" t="s">
        <v>1411</v>
      </c>
      <c r="F412" s="792" t="s">
        <v>1412</v>
      </c>
      <c r="G412" s="799" t="n">
        <v>10.21</v>
      </c>
      <c r="H412" s="799" t="n">
        <v>10.17</v>
      </c>
      <c r="I412" s="793" t="n">
        <v>10.14</v>
      </c>
    </row>
    <row r="413" s="778" customFormat="true" ht="13.5" hidden="false" customHeight="false" outlineLevel="0" collapsed="false">
      <c r="C413" s="792" t="s">
        <v>572</v>
      </c>
      <c r="D413" s="793" t="s">
        <v>1413</v>
      </c>
      <c r="F413" s="792" t="s">
        <v>1414</v>
      </c>
      <c r="G413" s="799" t="n">
        <v>10.21</v>
      </c>
      <c r="H413" s="799" t="n">
        <v>10.17</v>
      </c>
      <c r="I413" s="793" t="n">
        <v>10.14</v>
      </c>
    </row>
    <row r="414" s="778" customFormat="true" ht="13.5" hidden="false" customHeight="false" outlineLevel="0" collapsed="false">
      <c r="C414" s="792" t="s">
        <v>572</v>
      </c>
      <c r="D414" s="793" t="s">
        <v>1415</v>
      </c>
      <c r="F414" s="792" t="s">
        <v>1416</v>
      </c>
      <c r="G414" s="799" t="n">
        <v>10.21</v>
      </c>
      <c r="H414" s="799" t="n">
        <v>10.17</v>
      </c>
      <c r="I414" s="793" t="n">
        <v>10.14</v>
      </c>
    </row>
    <row r="415" s="778" customFormat="true" ht="13.5" hidden="false" customHeight="false" outlineLevel="0" collapsed="false">
      <c r="C415" s="792" t="s">
        <v>575</v>
      </c>
      <c r="D415" s="793" t="s">
        <v>770</v>
      </c>
      <c r="F415" s="792" t="s">
        <v>1417</v>
      </c>
      <c r="G415" s="799" t="n">
        <v>10.21</v>
      </c>
      <c r="H415" s="799" t="n">
        <v>10.17</v>
      </c>
      <c r="I415" s="793" t="n">
        <v>10.14</v>
      </c>
    </row>
    <row r="416" s="778" customFormat="true" ht="13.5" hidden="false" customHeight="false" outlineLevel="0" collapsed="false">
      <c r="C416" s="792" t="s">
        <v>575</v>
      </c>
      <c r="D416" s="793" t="s">
        <v>772</v>
      </c>
      <c r="F416" s="792" t="s">
        <v>1418</v>
      </c>
      <c r="G416" s="799" t="n">
        <v>10.21</v>
      </c>
      <c r="H416" s="799" t="n">
        <v>10.17</v>
      </c>
      <c r="I416" s="793" t="n">
        <v>10.14</v>
      </c>
    </row>
    <row r="417" s="778" customFormat="true" ht="13.5" hidden="false" customHeight="false" outlineLevel="0" collapsed="false">
      <c r="C417" s="792" t="s">
        <v>575</v>
      </c>
      <c r="D417" s="793" t="s">
        <v>892</v>
      </c>
      <c r="F417" s="792" t="s">
        <v>1419</v>
      </c>
      <c r="G417" s="799" t="n">
        <v>10.21</v>
      </c>
      <c r="H417" s="799" t="n">
        <v>10.17</v>
      </c>
      <c r="I417" s="793" t="n">
        <v>10.14</v>
      </c>
    </row>
    <row r="418" s="778" customFormat="true" ht="13.5" hidden="false" customHeight="false" outlineLevel="0" collapsed="false">
      <c r="C418" s="792" t="s">
        <v>575</v>
      </c>
      <c r="D418" s="793" t="s">
        <v>894</v>
      </c>
      <c r="F418" s="792" t="s">
        <v>1420</v>
      </c>
      <c r="G418" s="799" t="n">
        <v>10.21</v>
      </c>
      <c r="H418" s="799" t="n">
        <v>10.17</v>
      </c>
      <c r="I418" s="793" t="n">
        <v>10.14</v>
      </c>
    </row>
    <row r="419" s="778" customFormat="true" ht="13.5" hidden="false" customHeight="false" outlineLevel="0" collapsed="false">
      <c r="C419" s="792" t="s">
        <v>575</v>
      </c>
      <c r="D419" s="793" t="s">
        <v>1421</v>
      </c>
      <c r="F419" s="792" t="s">
        <v>1422</v>
      </c>
      <c r="G419" s="799" t="n">
        <v>10.21</v>
      </c>
      <c r="H419" s="799" t="n">
        <v>10.17</v>
      </c>
      <c r="I419" s="793" t="n">
        <v>10.14</v>
      </c>
    </row>
    <row r="420" s="778" customFormat="true" ht="13.5" hidden="false" customHeight="false" outlineLevel="0" collapsed="false">
      <c r="C420" s="792" t="s">
        <v>575</v>
      </c>
      <c r="D420" s="793" t="s">
        <v>1160</v>
      </c>
      <c r="F420" s="792" t="s">
        <v>1423</v>
      </c>
      <c r="G420" s="799" t="n">
        <v>10.21</v>
      </c>
      <c r="H420" s="799" t="n">
        <v>10.17</v>
      </c>
      <c r="I420" s="793" t="n">
        <v>10.14</v>
      </c>
    </row>
    <row r="421" s="778" customFormat="true" ht="13.5" hidden="false" customHeight="false" outlineLevel="0" collapsed="false">
      <c r="C421" s="792" t="s">
        <v>575</v>
      </c>
      <c r="D421" s="793" t="s">
        <v>774</v>
      </c>
      <c r="F421" s="792" t="s">
        <v>1424</v>
      </c>
      <c r="G421" s="799" t="n">
        <v>10.21</v>
      </c>
      <c r="H421" s="799" t="n">
        <v>10.17</v>
      </c>
      <c r="I421" s="793" t="n">
        <v>10.14</v>
      </c>
    </row>
    <row r="422" s="778" customFormat="true" ht="13.5" hidden="false" customHeight="false" outlineLevel="0" collapsed="false">
      <c r="C422" s="792" t="s">
        <v>575</v>
      </c>
      <c r="D422" s="793" t="s">
        <v>1162</v>
      </c>
      <c r="F422" s="792" t="s">
        <v>1425</v>
      </c>
      <c r="G422" s="799" t="n">
        <v>10.21</v>
      </c>
      <c r="H422" s="799" t="n">
        <v>10.17</v>
      </c>
      <c r="I422" s="793" t="n">
        <v>10.14</v>
      </c>
    </row>
    <row r="423" s="778" customFormat="true" ht="13.5" hidden="false" customHeight="false" outlineLevel="0" collapsed="false">
      <c r="C423" s="792" t="s">
        <v>575</v>
      </c>
      <c r="D423" s="793" t="s">
        <v>1164</v>
      </c>
      <c r="F423" s="792" t="s">
        <v>1426</v>
      </c>
      <c r="G423" s="799" t="n">
        <v>10.21</v>
      </c>
      <c r="H423" s="799" t="n">
        <v>10.17</v>
      </c>
      <c r="I423" s="793" t="n">
        <v>10.14</v>
      </c>
    </row>
    <row r="424" s="778" customFormat="true" ht="13.5" hidden="false" customHeight="false" outlineLevel="0" collapsed="false">
      <c r="C424" s="792" t="s">
        <v>575</v>
      </c>
      <c r="D424" s="793" t="s">
        <v>1427</v>
      </c>
      <c r="F424" s="792" t="s">
        <v>1428</v>
      </c>
      <c r="G424" s="799" t="n">
        <v>10.21</v>
      </c>
      <c r="H424" s="799" t="n">
        <v>10.17</v>
      </c>
      <c r="I424" s="793" t="n">
        <v>10.14</v>
      </c>
    </row>
    <row r="425" s="778" customFormat="true" ht="13.5" hidden="false" customHeight="false" outlineLevel="0" collapsed="false">
      <c r="C425" s="792" t="s">
        <v>575</v>
      </c>
      <c r="D425" s="793" t="s">
        <v>1429</v>
      </c>
      <c r="F425" s="792" t="s">
        <v>1430</v>
      </c>
      <c r="G425" s="799" t="n">
        <v>10.21</v>
      </c>
      <c r="H425" s="799" t="n">
        <v>10.17</v>
      </c>
      <c r="I425" s="793" t="n">
        <v>10.14</v>
      </c>
    </row>
    <row r="426" s="778" customFormat="true" ht="13.5" hidden="false" customHeight="false" outlineLevel="0" collapsed="false">
      <c r="C426" s="792" t="s">
        <v>575</v>
      </c>
      <c r="D426" s="793" t="s">
        <v>1431</v>
      </c>
      <c r="F426" s="792" t="s">
        <v>1432</v>
      </c>
      <c r="G426" s="799" t="n">
        <v>10.21</v>
      </c>
      <c r="H426" s="799" t="n">
        <v>10.17</v>
      </c>
      <c r="I426" s="793" t="n">
        <v>10.14</v>
      </c>
    </row>
    <row r="427" s="778" customFormat="true" ht="13.5" hidden="false" customHeight="false" outlineLevel="0" collapsed="false">
      <c r="C427" s="792" t="s">
        <v>575</v>
      </c>
      <c r="D427" s="793" t="s">
        <v>1166</v>
      </c>
      <c r="F427" s="792" t="s">
        <v>1433</v>
      </c>
      <c r="G427" s="799" t="n">
        <v>10.21</v>
      </c>
      <c r="H427" s="799" t="n">
        <v>10.17</v>
      </c>
      <c r="I427" s="793" t="n">
        <v>10.14</v>
      </c>
    </row>
    <row r="428" s="778" customFormat="true" ht="13.5" hidden="false" customHeight="false" outlineLevel="0" collapsed="false">
      <c r="C428" s="792" t="s">
        <v>575</v>
      </c>
      <c r="D428" s="793" t="s">
        <v>776</v>
      </c>
      <c r="F428" s="792" t="s">
        <v>1434</v>
      </c>
      <c r="G428" s="799" t="n">
        <v>10.21</v>
      </c>
      <c r="H428" s="799" t="n">
        <v>10.17</v>
      </c>
      <c r="I428" s="793" t="n">
        <v>10.14</v>
      </c>
    </row>
    <row r="429" s="778" customFormat="true" ht="13.5" hidden="false" customHeight="false" outlineLevel="0" collapsed="false">
      <c r="C429" s="792" t="s">
        <v>575</v>
      </c>
      <c r="D429" s="793" t="s">
        <v>722</v>
      </c>
      <c r="F429" s="792" t="s">
        <v>1290</v>
      </c>
      <c r="G429" s="799" t="n">
        <v>10.21</v>
      </c>
      <c r="H429" s="799" t="n">
        <v>10.17</v>
      </c>
      <c r="I429" s="793" t="n">
        <v>10.14</v>
      </c>
    </row>
    <row r="430" s="778" customFormat="true" ht="13.5" hidden="false" customHeight="false" outlineLevel="0" collapsed="false">
      <c r="C430" s="792" t="s">
        <v>575</v>
      </c>
      <c r="D430" s="793" t="s">
        <v>778</v>
      </c>
      <c r="F430" s="792" t="s">
        <v>1435</v>
      </c>
      <c r="G430" s="799" t="n">
        <v>10.21</v>
      </c>
      <c r="H430" s="799" t="n">
        <v>10.17</v>
      </c>
      <c r="I430" s="793" t="n">
        <v>10.14</v>
      </c>
    </row>
    <row r="431" s="778" customFormat="true" ht="13.5" hidden="false" customHeight="false" outlineLevel="0" collapsed="false">
      <c r="C431" s="792" t="s">
        <v>575</v>
      </c>
      <c r="D431" s="793" t="s">
        <v>1168</v>
      </c>
      <c r="F431" s="792" t="s">
        <v>1436</v>
      </c>
      <c r="G431" s="799" t="n">
        <v>10.21</v>
      </c>
      <c r="H431" s="799" t="n">
        <v>10.17</v>
      </c>
      <c r="I431" s="793" t="n">
        <v>10.14</v>
      </c>
    </row>
    <row r="432" s="778" customFormat="true" ht="13.5" hidden="false" customHeight="false" outlineLevel="0" collapsed="false">
      <c r="C432" s="792" t="s">
        <v>575</v>
      </c>
      <c r="D432" s="793" t="s">
        <v>1437</v>
      </c>
      <c r="F432" s="792" t="s">
        <v>1438</v>
      </c>
      <c r="G432" s="799" t="n">
        <v>10.21</v>
      </c>
      <c r="H432" s="799" t="n">
        <v>10.17</v>
      </c>
      <c r="I432" s="793" t="n">
        <v>10.14</v>
      </c>
    </row>
    <row r="433" s="778" customFormat="true" ht="13.5" hidden="false" customHeight="false" outlineLevel="0" collapsed="false">
      <c r="C433" s="792" t="s">
        <v>575</v>
      </c>
      <c r="D433" s="793" t="s">
        <v>1439</v>
      </c>
      <c r="F433" s="792" t="s">
        <v>1440</v>
      </c>
      <c r="G433" s="799" t="n">
        <v>10.21</v>
      </c>
      <c r="H433" s="799" t="n">
        <v>10.17</v>
      </c>
      <c r="I433" s="793" t="n">
        <v>10.14</v>
      </c>
    </row>
    <row r="434" s="778" customFormat="true" ht="13.5" hidden="false" customHeight="false" outlineLevel="0" collapsed="false">
      <c r="C434" s="792" t="s">
        <v>575</v>
      </c>
      <c r="D434" s="793" t="s">
        <v>780</v>
      </c>
      <c r="F434" s="792" t="s">
        <v>1441</v>
      </c>
      <c r="G434" s="799" t="n">
        <v>10.21</v>
      </c>
      <c r="H434" s="799" t="n">
        <v>10.17</v>
      </c>
      <c r="I434" s="793" t="n">
        <v>10.14</v>
      </c>
    </row>
    <row r="435" s="778" customFormat="true" ht="13.5" hidden="false" customHeight="false" outlineLevel="0" collapsed="false">
      <c r="C435" s="792" t="s">
        <v>575</v>
      </c>
      <c r="D435" s="793" t="s">
        <v>1442</v>
      </c>
      <c r="F435" s="792" t="s">
        <v>1443</v>
      </c>
      <c r="G435" s="799" t="n">
        <v>10.21</v>
      </c>
      <c r="H435" s="799" t="n">
        <v>10.17</v>
      </c>
      <c r="I435" s="793" t="n">
        <v>10.14</v>
      </c>
    </row>
    <row r="436" s="778" customFormat="true" ht="13.5" hidden="false" customHeight="false" outlineLevel="0" collapsed="false">
      <c r="C436" s="792" t="s">
        <v>575</v>
      </c>
      <c r="D436" s="793" t="s">
        <v>1170</v>
      </c>
      <c r="F436" s="792" t="s">
        <v>1444</v>
      </c>
      <c r="G436" s="799" t="n">
        <v>10.21</v>
      </c>
      <c r="H436" s="799" t="n">
        <v>10.17</v>
      </c>
      <c r="I436" s="793" t="n">
        <v>10.14</v>
      </c>
    </row>
    <row r="437" s="778" customFormat="true" ht="13.5" hidden="false" customHeight="false" outlineLevel="0" collapsed="false">
      <c r="C437" s="792" t="s">
        <v>575</v>
      </c>
      <c r="D437" s="793" t="s">
        <v>1172</v>
      </c>
      <c r="F437" s="792" t="s">
        <v>1445</v>
      </c>
      <c r="G437" s="799" t="n">
        <v>10.21</v>
      </c>
      <c r="H437" s="799" t="n">
        <v>10.17</v>
      </c>
      <c r="I437" s="793" t="n">
        <v>10.14</v>
      </c>
    </row>
    <row r="438" s="778" customFormat="true" ht="13.5" hidden="false" customHeight="false" outlineLevel="0" collapsed="false">
      <c r="C438" s="792" t="s">
        <v>575</v>
      </c>
      <c r="D438" s="793" t="s">
        <v>1174</v>
      </c>
      <c r="F438" s="792" t="s">
        <v>1446</v>
      </c>
      <c r="G438" s="799" t="n">
        <v>10.21</v>
      </c>
      <c r="H438" s="799" t="n">
        <v>10.17</v>
      </c>
      <c r="I438" s="793" t="n">
        <v>10.14</v>
      </c>
    </row>
    <row r="439" s="778" customFormat="true" ht="13.5" hidden="false" customHeight="false" outlineLevel="0" collapsed="false">
      <c r="C439" s="792" t="s">
        <v>575</v>
      </c>
      <c r="D439" s="793" t="s">
        <v>1176</v>
      </c>
      <c r="F439" s="792" t="s">
        <v>1447</v>
      </c>
      <c r="G439" s="799" t="n">
        <v>10.21</v>
      </c>
      <c r="H439" s="799" t="n">
        <v>10.17</v>
      </c>
      <c r="I439" s="793" t="n">
        <v>10.14</v>
      </c>
    </row>
    <row r="440" s="778" customFormat="true" ht="13.5" hidden="false" customHeight="false" outlineLevel="0" collapsed="false">
      <c r="C440" s="792" t="s">
        <v>575</v>
      </c>
      <c r="D440" s="793" t="s">
        <v>1448</v>
      </c>
      <c r="F440" s="792" t="s">
        <v>1449</v>
      </c>
      <c r="G440" s="799" t="n">
        <v>10.21</v>
      </c>
      <c r="H440" s="799" t="n">
        <v>10.17</v>
      </c>
      <c r="I440" s="793" t="n">
        <v>10.14</v>
      </c>
    </row>
    <row r="441" s="778" customFormat="true" ht="13.5" hidden="false" customHeight="false" outlineLevel="0" collapsed="false">
      <c r="C441" s="792" t="s">
        <v>575</v>
      </c>
      <c r="D441" s="793" t="s">
        <v>1450</v>
      </c>
      <c r="F441" s="792" t="s">
        <v>1451</v>
      </c>
      <c r="G441" s="799" t="n">
        <v>10.21</v>
      </c>
      <c r="H441" s="799" t="n">
        <v>10.17</v>
      </c>
      <c r="I441" s="793" t="n">
        <v>10.14</v>
      </c>
    </row>
    <row r="442" s="778" customFormat="true" ht="13.5" hidden="false" customHeight="false" outlineLevel="0" collapsed="false">
      <c r="C442" s="792" t="s">
        <v>575</v>
      </c>
      <c r="D442" s="793" t="s">
        <v>1452</v>
      </c>
      <c r="F442" s="792" t="s">
        <v>1453</v>
      </c>
      <c r="G442" s="799" t="n">
        <v>10.21</v>
      </c>
      <c r="H442" s="799" t="n">
        <v>10.17</v>
      </c>
      <c r="I442" s="793" t="n">
        <v>10.14</v>
      </c>
    </row>
    <row r="443" s="778" customFormat="true" ht="13.5" hidden="false" customHeight="false" outlineLevel="0" collapsed="false">
      <c r="C443" s="792" t="s">
        <v>575</v>
      </c>
      <c r="D443" s="793" t="s">
        <v>1454</v>
      </c>
      <c r="F443" s="792" t="s">
        <v>1455</v>
      </c>
      <c r="G443" s="799" t="n">
        <v>10.21</v>
      </c>
      <c r="H443" s="799" t="n">
        <v>10.17</v>
      </c>
      <c r="I443" s="793" t="n">
        <v>10.14</v>
      </c>
    </row>
    <row r="444" s="778" customFormat="true" ht="13.5" hidden="false" customHeight="false" outlineLevel="0" collapsed="false">
      <c r="C444" s="792" t="s">
        <v>575</v>
      </c>
      <c r="D444" s="793" t="s">
        <v>1456</v>
      </c>
      <c r="F444" s="792" t="s">
        <v>1457</v>
      </c>
      <c r="G444" s="799" t="n">
        <v>10.21</v>
      </c>
      <c r="H444" s="799" t="n">
        <v>10.17</v>
      </c>
      <c r="I444" s="793" t="n">
        <v>10.14</v>
      </c>
    </row>
    <row r="445" s="778" customFormat="true" ht="13.5" hidden="false" customHeight="false" outlineLevel="0" collapsed="false">
      <c r="C445" s="792" t="s">
        <v>575</v>
      </c>
      <c r="D445" s="793" t="s">
        <v>1178</v>
      </c>
      <c r="F445" s="792" t="s">
        <v>1458</v>
      </c>
      <c r="G445" s="799" t="n">
        <v>10.21</v>
      </c>
      <c r="H445" s="799" t="n">
        <v>10.17</v>
      </c>
      <c r="I445" s="793" t="n">
        <v>10.14</v>
      </c>
    </row>
    <row r="446" s="778" customFormat="true" ht="13.5" hidden="false" customHeight="false" outlineLevel="0" collapsed="false">
      <c r="C446" s="792" t="s">
        <v>575</v>
      </c>
      <c r="D446" s="793" t="s">
        <v>1459</v>
      </c>
      <c r="F446" s="792" t="s">
        <v>1460</v>
      </c>
      <c r="G446" s="799" t="n">
        <v>10.21</v>
      </c>
      <c r="H446" s="799" t="n">
        <v>10.17</v>
      </c>
      <c r="I446" s="793" t="n">
        <v>10.14</v>
      </c>
    </row>
    <row r="447" s="778" customFormat="true" ht="13.5" hidden="false" customHeight="false" outlineLevel="0" collapsed="false">
      <c r="C447" s="792" t="s">
        <v>575</v>
      </c>
      <c r="D447" s="793" t="s">
        <v>1461</v>
      </c>
      <c r="F447" s="792" t="s">
        <v>1462</v>
      </c>
      <c r="G447" s="799" t="n">
        <v>10.21</v>
      </c>
      <c r="H447" s="799" t="n">
        <v>10.17</v>
      </c>
      <c r="I447" s="793" t="n">
        <v>10.14</v>
      </c>
    </row>
    <row r="448" s="778" customFormat="true" ht="13.5" hidden="false" customHeight="false" outlineLevel="0" collapsed="false">
      <c r="C448" s="792" t="s">
        <v>575</v>
      </c>
      <c r="D448" s="793" t="s">
        <v>1180</v>
      </c>
      <c r="F448" s="792" t="s">
        <v>1463</v>
      </c>
      <c r="G448" s="799" t="n">
        <v>10.21</v>
      </c>
      <c r="H448" s="799" t="n">
        <v>10.17</v>
      </c>
      <c r="I448" s="793" t="n">
        <v>10.14</v>
      </c>
    </row>
    <row r="449" s="778" customFormat="true" ht="13.5" hidden="false" customHeight="false" outlineLevel="0" collapsed="false">
      <c r="C449" s="792" t="s">
        <v>575</v>
      </c>
      <c r="D449" s="793" t="s">
        <v>1464</v>
      </c>
      <c r="F449" s="792" t="s">
        <v>1465</v>
      </c>
      <c r="G449" s="799" t="n">
        <v>10.21</v>
      </c>
      <c r="H449" s="799" t="n">
        <v>10.17</v>
      </c>
      <c r="I449" s="793" t="n">
        <v>10.14</v>
      </c>
    </row>
    <row r="450" s="778" customFormat="true" ht="13.5" hidden="false" customHeight="false" outlineLevel="0" collapsed="false">
      <c r="C450" s="792" t="s">
        <v>575</v>
      </c>
      <c r="D450" s="793" t="s">
        <v>1466</v>
      </c>
      <c r="F450" s="792" t="s">
        <v>1467</v>
      </c>
      <c r="G450" s="799" t="n">
        <v>10.21</v>
      </c>
      <c r="H450" s="799" t="n">
        <v>10.17</v>
      </c>
      <c r="I450" s="793" t="n">
        <v>10.14</v>
      </c>
    </row>
    <row r="451" s="778" customFormat="true" ht="14.25" hidden="false" customHeight="false" outlineLevel="0" collapsed="false">
      <c r="C451" s="792" t="s">
        <v>575</v>
      </c>
      <c r="D451" s="793" t="s">
        <v>1468</v>
      </c>
      <c r="F451" s="801" t="s">
        <v>1469</v>
      </c>
      <c r="G451" s="807" t="n">
        <v>10.21</v>
      </c>
      <c r="H451" s="807" t="n">
        <v>10.17</v>
      </c>
      <c r="I451" s="808" t="n">
        <v>10.14</v>
      </c>
    </row>
    <row r="452" s="778" customFormat="true" ht="13.5" hidden="false" customHeight="false" outlineLevel="0" collapsed="false">
      <c r="C452" s="792" t="s">
        <v>575</v>
      </c>
      <c r="D452" s="793" t="s">
        <v>1470</v>
      </c>
    </row>
    <row r="453" s="778" customFormat="true" ht="13.5" hidden="false" customHeight="false" outlineLevel="0" collapsed="false">
      <c r="C453" s="792" t="s">
        <v>575</v>
      </c>
      <c r="D453" s="793" t="s">
        <v>1182</v>
      </c>
    </row>
    <row r="454" s="778" customFormat="true" ht="13.5" hidden="false" customHeight="false" outlineLevel="0" collapsed="false">
      <c r="C454" s="792" t="s">
        <v>575</v>
      </c>
      <c r="D454" s="793" t="s">
        <v>1184</v>
      </c>
    </row>
    <row r="455" s="778" customFormat="true" ht="13.5" hidden="false" customHeight="false" outlineLevel="0" collapsed="false">
      <c r="C455" s="792" t="s">
        <v>575</v>
      </c>
      <c r="D455" s="793" t="s">
        <v>1186</v>
      </c>
    </row>
    <row r="456" s="778" customFormat="true" ht="13.5" hidden="false" customHeight="false" outlineLevel="0" collapsed="false">
      <c r="C456" s="792" t="s">
        <v>575</v>
      </c>
      <c r="D456" s="793" t="s">
        <v>1188</v>
      </c>
    </row>
    <row r="457" s="778" customFormat="true" ht="13.5" hidden="false" customHeight="false" outlineLevel="0" collapsed="false">
      <c r="C457" s="792" t="s">
        <v>575</v>
      </c>
      <c r="D457" s="793" t="s">
        <v>1190</v>
      </c>
    </row>
    <row r="458" s="778" customFormat="true" ht="13.5" hidden="false" customHeight="false" outlineLevel="0" collapsed="false">
      <c r="C458" s="792" t="s">
        <v>575</v>
      </c>
      <c r="D458" s="793" t="s">
        <v>896</v>
      </c>
    </row>
    <row r="459" s="778" customFormat="true" ht="13.5" hidden="false" customHeight="false" outlineLevel="0" collapsed="false">
      <c r="C459" s="792" t="s">
        <v>578</v>
      </c>
      <c r="D459" s="793" t="s">
        <v>898</v>
      </c>
    </row>
    <row r="460" s="778" customFormat="true" ht="13.5" hidden="false" customHeight="false" outlineLevel="0" collapsed="false">
      <c r="C460" s="792" t="s">
        <v>578</v>
      </c>
      <c r="D460" s="793" t="s">
        <v>1471</v>
      </c>
    </row>
    <row r="461" s="778" customFormat="true" ht="13.5" hidden="false" customHeight="false" outlineLevel="0" collapsed="false">
      <c r="C461" s="792" t="s">
        <v>578</v>
      </c>
      <c r="D461" s="793" t="s">
        <v>1192</v>
      </c>
    </row>
    <row r="462" s="778" customFormat="true" ht="13.5" hidden="false" customHeight="false" outlineLevel="0" collapsed="false">
      <c r="C462" s="792" t="s">
        <v>578</v>
      </c>
      <c r="D462" s="793" t="s">
        <v>1472</v>
      </c>
    </row>
    <row r="463" s="778" customFormat="true" ht="13.5" hidden="false" customHeight="false" outlineLevel="0" collapsed="false">
      <c r="C463" s="792" t="s">
        <v>578</v>
      </c>
      <c r="D463" s="793" t="s">
        <v>1194</v>
      </c>
    </row>
    <row r="464" s="778" customFormat="true" ht="13.5" hidden="false" customHeight="false" outlineLevel="0" collapsed="false">
      <c r="C464" s="792" t="s">
        <v>578</v>
      </c>
      <c r="D464" s="793" t="s">
        <v>1196</v>
      </c>
    </row>
    <row r="465" s="778" customFormat="true" ht="13.5" hidden="false" customHeight="false" outlineLevel="0" collapsed="false">
      <c r="C465" s="792" t="s">
        <v>578</v>
      </c>
      <c r="D465" s="793" t="s">
        <v>1198</v>
      </c>
    </row>
    <row r="466" s="778" customFormat="true" ht="13.5" hidden="false" customHeight="false" outlineLevel="0" collapsed="false">
      <c r="C466" s="792" t="s">
        <v>578</v>
      </c>
      <c r="D466" s="793" t="s">
        <v>1200</v>
      </c>
    </row>
    <row r="467" s="778" customFormat="true" ht="13.5" hidden="false" customHeight="false" outlineLevel="0" collapsed="false">
      <c r="C467" s="792" t="s">
        <v>578</v>
      </c>
      <c r="D467" s="793" t="s">
        <v>1202</v>
      </c>
    </row>
    <row r="468" s="778" customFormat="true" ht="13.5" hidden="false" customHeight="false" outlineLevel="0" collapsed="false">
      <c r="C468" s="792" t="s">
        <v>578</v>
      </c>
      <c r="D468" s="793" t="s">
        <v>1473</v>
      </c>
    </row>
    <row r="469" s="778" customFormat="true" ht="13.5" hidden="false" customHeight="false" outlineLevel="0" collapsed="false">
      <c r="C469" s="792" t="s">
        <v>578</v>
      </c>
      <c r="D469" s="793" t="s">
        <v>1474</v>
      </c>
    </row>
    <row r="470" s="778" customFormat="true" ht="13.5" hidden="false" customHeight="false" outlineLevel="0" collapsed="false">
      <c r="C470" s="792" t="s">
        <v>578</v>
      </c>
      <c r="D470" s="793" t="s">
        <v>1204</v>
      </c>
    </row>
    <row r="471" s="778" customFormat="true" ht="13.5" hidden="false" customHeight="false" outlineLevel="0" collapsed="false">
      <c r="C471" s="792" t="s">
        <v>578</v>
      </c>
      <c r="D471" s="793" t="s">
        <v>1475</v>
      </c>
    </row>
    <row r="472" s="778" customFormat="true" ht="13.5" hidden="false" customHeight="false" outlineLevel="0" collapsed="false">
      <c r="C472" s="792" t="s">
        <v>578</v>
      </c>
      <c r="D472" s="793" t="s">
        <v>1206</v>
      </c>
    </row>
    <row r="473" s="778" customFormat="true" ht="13.5" hidden="false" customHeight="false" outlineLevel="0" collapsed="false">
      <c r="C473" s="792" t="s">
        <v>578</v>
      </c>
      <c r="D473" s="793" t="s">
        <v>1476</v>
      </c>
    </row>
    <row r="474" s="778" customFormat="true" ht="13.5" hidden="false" customHeight="false" outlineLevel="0" collapsed="false">
      <c r="C474" s="792" t="s">
        <v>578</v>
      </c>
      <c r="D474" s="793" t="s">
        <v>1477</v>
      </c>
    </row>
    <row r="475" s="778" customFormat="true" ht="13.5" hidden="false" customHeight="false" outlineLevel="0" collapsed="false">
      <c r="C475" s="792" t="s">
        <v>578</v>
      </c>
      <c r="D475" s="793" t="s">
        <v>1478</v>
      </c>
    </row>
    <row r="476" s="778" customFormat="true" ht="13.5" hidden="false" customHeight="false" outlineLevel="0" collapsed="false">
      <c r="C476" s="792" t="s">
        <v>578</v>
      </c>
      <c r="D476" s="793" t="s">
        <v>1479</v>
      </c>
    </row>
    <row r="477" s="778" customFormat="true" ht="13.5" hidden="false" customHeight="false" outlineLevel="0" collapsed="false">
      <c r="C477" s="792" t="s">
        <v>578</v>
      </c>
      <c r="D477" s="793" t="s">
        <v>1480</v>
      </c>
    </row>
    <row r="478" s="778" customFormat="true" ht="13.5" hidden="false" customHeight="false" outlineLevel="0" collapsed="false">
      <c r="C478" s="792" t="s">
        <v>578</v>
      </c>
      <c r="D478" s="793" t="s">
        <v>1208</v>
      </c>
    </row>
    <row r="479" s="778" customFormat="true" ht="13.5" hidden="false" customHeight="false" outlineLevel="0" collapsed="false">
      <c r="C479" s="792" t="s">
        <v>578</v>
      </c>
      <c r="D479" s="793" t="s">
        <v>900</v>
      </c>
    </row>
    <row r="480" s="778" customFormat="true" ht="13.5" hidden="false" customHeight="false" outlineLevel="0" collapsed="false">
      <c r="C480" s="792" t="s">
        <v>578</v>
      </c>
      <c r="D480" s="793" t="s">
        <v>1481</v>
      </c>
    </row>
    <row r="481" s="778" customFormat="true" ht="13.5" hidden="false" customHeight="false" outlineLevel="0" collapsed="false">
      <c r="C481" s="792" t="s">
        <v>578</v>
      </c>
      <c r="D481" s="793" t="s">
        <v>1482</v>
      </c>
    </row>
    <row r="482" s="778" customFormat="true" ht="13.5" hidden="false" customHeight="false" outlineLevel="0" collapsed="false">
      <c r="C482" s="792" t="s">
        <v>578</v>
      </c>
      <c r="D482" s="793" t="s">
        <v>1483</v>
      </c>
    </row>
    <row r="483" s="778" customFormat="true" ht="13.5" hidden="false" customHeight="false" outlineLevel="0" collapsed="false">
      <c r="C483" s="792" t="s">
        <v>578</v>
      </c>
      <c r="D483" s="793" t="s">
        <v>1484</v>
      </c>
    </row>
    <row r="484" s="778" customFormat="true" ht="13.5" hidden="false" customHeight="false" outlineLevel="0" collapsed="false">
      <c r="C484" s="792" t="s">
        <v>581</v>
      </c>
      <c r="D484" s="793" t="s">
        <v>1210</v>
      </c>
    </row>
    <row r="485" s="778" customFormat="true" ht="13.5" hidden="false" customHeight="false" outlineLevel="0" collapsed="false">
      <c r="C485" s="792" t="s">
        <v>581</v>
      </c>
      <c r="D485" s="793" t="s">
        <v>902</v>
      </c>
    </row>
    <row r="486" s="778" customFormat="true" ht="13.5" hidden="false" customHeight="false" outlineLevel="0" collapsed="false">
      <c r="C486" s="792" t="s">
        <v>581</v>
      </c>
      <c r="D486" s="793" t="s">
        <v>1485</v>
      </c>
    </row>
    <row r="487" s="778" customFormat="true" ht="13.5" hidden="false" customHeight="false" outlineLevel="0" collapsed="false">
      <c r="C487" s="792" t="s">
        <v>581</v>
      </c>
      <c r="D487" s="793" t="s">
        <v>1212</v>
      </c>
    </row>
    <row r="488" s="778" customFormat="true" ht="13.5" hidden="false" customHeight="false" outlineLevel="0" collapsed="false">
      <c r="C488" s="792" t="s">
        <v>581</v>
      </c>
      <c r="D488" s="793" t="s">
        <v>1214</v>
      </c>
    </row>
    <row r="489" s="778" customFormat="true" ht="13.5" hidden="false" customHeight="false" outlineLevel="0" collapsed="false">
      <c r="C489" s="792" t="s">
        <v>581</v>
      </c>
      <c r="D489" s="793" t="s">
        <v>1486</v>
      </c>
    </row>
    <row r="490" s="778" customFormat="true" ht="13.5" hidden="false" customHeight="false" outlineLevel="0" collapsed="false">
      <c r="C490" s="792" t="s">
        <v>581</v>
      </c>
      <c r="D490" s="793" t="s">
        <v>1487</v>
      </c>
    </row>
    <row r="491" s="778" customFormat="true" ht="13.5" hidden="false" customHeight="false" outlineLevel="0" collapsed="false">
      <c r="C491" s="792" t="s">
        <v>581</v>
      </c>
      <c r="D491" s="793" t="s">
        <v>1216</v>
      </c>
    </row>
    <row r="492" s="778" customFormat="true" ht="13.5" hidden="false" customHeight="false" outlineLevel="0" collapsed="false">
      <c r="C492" s="792" t="s">
        <v>581</v>
      </c>
      <c r="D492" s="793" t="s">
        <v>1488</v>
      </c>
    </row>
    <row r="493" s="778" customFormat="true" ht="13.5" hidden="false" customHeight="false" outlineLevel="0" collapsed="false">
      <c r="C493" s="792" t="s">
        <v>581</v>
      </c>
      <c r="D493" s="793" t="s">
        <v>1489</v>
      </c>
    </row>
    <row r="494" s="778" customFormat="true" ht="13.5" hidden="false" customHeight="false" outlineLevel="0" collapsed="false">
      <c r="C494" s="792" t="s">
        <v>581</v>
      </c>
      <c r="D494" s="793" t="s">
        <v>1490</v>
      </c>
    </row>
    <row r="495" s="778" customFormat="true" ht="13.5" hidden="false" customHeight="false" outlineLevel="0" collapsed="false">
      <c r="C495" s="792" t="s">
        <v>581</v>
      </c>
      <c r="D495" s="793" t="s">
        <v>1491</v>
      </c>
    </row>
    <row r="496" s="778" customFormat="true" ht="13.5" hidden="false" customHeight="false" outlineLevel="0" collapsed="false">
      <c r="C496" s="792" t="s">
        <v>581</v>
      </c>
      <c r="D496" s="793" t="s">
        <v>1218</v>
      </c>
    </row>
    <row r="497" s="778" customFormat="true" ht="13.5" hidden="false" customHeight="false" outlineLevel="0" collapsed="false">
      <c r="C497" s="792" t="s">
        <v>581</v>
      </c>
      <c r="D497" s="793" t="s">
        <v>1220</v>
      </c>
    </row>
    <row r="498" s="778" customFormat="true" ht="13.5" hidden="false" customHeight="false" outlineLevel="0" collapsed="false">
      <c r="C498" s="792" t="s">
        <v>581</v>
      </c>
      <c r="D498" s="793" t="s">
        <v>1492</v>
      </c>
    </row>
    <row r="499" s="778" customFormat="true" ht="13.5" hidden="false" customHeight="false" outlineLevel="0" collapsed="false">
      <c r="C499" s="792" t="s">
        <v>581</v>
      </c>
      <c r="D499" s="793" t="s">
        <v>1493</v>
      </c>
    </row>
    <row r="500" s="778" customFormat="true" ht="13.5" hidden="false" customHeight="false" outlineLevel="0" collapsed="false">
      <c r="C500" s="792" t="s">
        <v>581</v>
      </c>
      <c r="D500" s="793" t="s">
        <v>1494</v>
      </c>
    </row>
    <row r="501" s="778" customFormat="true" ht="13.5" hidden="false" customHeight="false" outlineLevel="0" collapsed="false">
      <c r="C501" s="792" t="s">
        <v>581</v>
      </c>
      <c r="D501" s="793" t="s">
        <v>1495</v>
      </c>
    </row>
    <row r="502" s="778" customFormat="true" ht="13.5" hidden="false" customHeight="false" outlineLevel="0" collapsed="false">
      <c r="C502" s="792" t="s">
        <v>581</v>
      </c>
      <c r="D502" s="793" t="s">
        <v>1496</v>
      </c>
    </row>
    <row r="503" s="778" customFormat="true" ht="13.5" hidden="false" customHeight="false" outlineLevel="0" collapsed="false">
      <c r="C503" s="792" t="s">
        <v>581</v>
      </c>
      <c r="D503" s="793" t="s">
        <v>1497</v>
      </c>
    </row>
    <row r="504" s="778" customFormat="true" ht="13.5" hidden="false" customHeight="false" outlineLevel="0" collapsed="false">
      <c r="C504" s="792" t="s">
        <v>581</v>
      </c>
      <c r="D504" s="793" t="s">
        <v>1498</v>
      </c>
    </row>
    <row r="505" s="778" customFormat="true" ht="13.5" hidden="false" customHeight="false" outlineLevel="0" collapsed="false">
      <c r="C505" s="792" t="s">
        <v>581</v>
      </c>
      <c r="D505" s="793" t="s">
        <v>1499</v>
      </c>
    </row>
    <row r="506" s="778" customFormat="true" ht="13.5" hidden="false" customHeight="false" outlineLevel="0" collapsed="false">
      <c r="C506" s="792" t="s">
        <v>581</v>
      </c>
      <c r="D506" s="793" t="s">
        <v>1500</v>
      </c>
    </row>
    <row r="507" s="778" customFormat="true" ht="13.5" hidden="false" customHeight="false" outlineLevel="0" collapsed="false">
      <c r="C507" s="792" t="s">
        <v>581</v>
      </c>
      <c r="D507" s="793" t="s">
        <v>1501</v>
      </c>
    </row>
    <row r="508" s="778" customFormat="true" ht="13.5" hidden="false" customHeight="false" outlineLevel="0" collapsed="false">
      <c r="C508" s="792" t="s">
        <v>581</v>
      </c>
      <c r="D508" s="793" t="s">
        <v>1502</v>
      </c>
    </row>
    <row r="509" s="778" customFormat="true" ht="13.5" hidden="false" customHeight="false" outlineLevel="0" collapsed="false">
      <c r="C509" s="792" t="s">
        <v>581</v>
      </c>
      <c r="D509" s="793" t="s">
        <v>1503</v>
      </c>
    </row>
    <row r="510" s="778" customFormat="true" ht="13.5" hidden="false" customHeight="false" outlineLevel="0" collapsed="false">
      <c r="C510" s="792" t="s">
        <v>581</v>
      </c>
      <c r="D510" s="793" t="s">
        <v>1504</v>
      </c>
    </row>
    <row r="511" s="778" customFormat="true" ht="13.5" hidden="false" customHeight="false" outlineLevel="0" collapsed="false">
      <c r="C511" s="792" t="s">
        <v>581</v>
      </c>
      <c r="D511" s="793" t="s">
        <v>1364</v>
      </c>
    </row>
    <row r="512" s="778" customFormat="true" ht="13.5" hidden="false" customHeight="false" outlineLevel="0" collapsed="false">
      <c r="C512" s="792" t="s">
        <v>581</v>
      </c>
      <c r="D512" s="793" t="s">
        <v>1505</v>
      </c>
    </row>
    <row r="513" s="778" customFormat="true" ht="13.5" hidden="false" customHeight="false" outlineLevel="0" collapsed="false">
      <c r="C513" s="792" t="s">
        <v>581</v>
      </c>
      <c r="D513" s="793" t="s">
        <v>1222</v>
      </c>
    </row>
    <row r="514" s="778" customFormat="true" ht="13.5" hidden="false" customHeight="false" outlineLevel="0" collapsed="false">
      <c r="C514" s="792" t="s">
        <v>581</v>
      </c>
      <c r="D514" s="793" t="s">
        <v>1506</v>
      </c>
    </row>
    <row r="515" s="778" customFormat="true" ht="13.5" hidden="false" customHeight="false" outlineLevel="0" collapsed="false">
      <c r="C515" s="792" t="s">
        <v>581</v>
      </c>
      <c r="D515" s="793" t="s">
        <v>1507</v>
      </c>
    </row>
    <row r="516" s="778" customFormat="true" ht="13.5" hidden="false" customHeight="false" outlineLevel="0" collapsed="false">
      <c r="C516" s="792" t="s">
        <v>581</v>
      </c>
      <c r="D516" s="793" t="s">
        <v>1508</v>
      </c>
    </row>
    <row r="517" s="778" customFormat="true" ht="13.5" hidden="false" customHeight="false" outlineLevel="0" collapsed="false">
      <c r="C517" s="792" t="s">
        <v>581</v>
      </c>
      <c r="D517" s="793" t="s">
        <v>1509</v>
      </c>
    </row>
    <row r="518" s="778" customFormat="true" ht="13.5" hidden="false" customHeight="false" outlineLevel="0" collapsed="false">
      <c r="C518" s="792" t="s">
        <v>581</v>
      </c>
      <c r="D518" s="793" t="s">
        <v>1510</v>
      </c>
    </row>
    <row r="519" s="778" customFormat="true" ht="13.5" hidden="false" customHeight="false" outlineLevel="0" collapsed="false">
      <c r="C519" s="792" t="s">
        <v>584</v>
      </c>
      <c r="D519" s="793" t="s">
        <v>648</v>
      </c>
    </row>
    <row r="520" s="778" customFormat="true" ht="13.5" hidden="false" customHeight="false" outlineLevel="0" collapsed="false">
      <c r="C520" s="792" t="s">
        <v>584</v>
      </c>
      <c r="D520" s="793" t="s">
        <v>904</v>
      </c>
    </row>
    <row r="521" s="778" customFormat="true" ht="13.5" hidden="false" customHeight="false" outlineLevel="0" collapsed="false">
      <c r="C521" s="792" t="s">
        <v>584</v>
      </c>
      <c r="D521" s="793" t="s">
        <v>1224</v>
      </c>
    </row>
    <row r="522" s="778" customFormat="true" ht="13.5" hidden="false" customHeight="false" outlineLevel="0" collapsed="false">
      <c r="C522" s="792" t="s">
        <v>584</v>
      </c>
      <c r="D522" s="793" t="s">
        <v>782</v>
      </c>
    </row>
    <row r="523" s="778" customFormat="true" ht="13.5" hidden="false" customHeight="false" outlineLevel="0" collapsed="false">
      <c r="C523" s="792" t="s">
        <v>584</v>
      </c>
      <c r="D523" s="793" t="s">
        <v>906</v>
      </c>
    </row>
    <row r="524" s="778" customFormat="true" ht="13.5" hidden="false" customHeight="false" outlineLevel="0" collapsed="false">
      <c r="C524" s="792" t="s">
        <v>584</v>
      </c>
      <c r="D524" s="793" t="s">
        <v>1511</v>
      </c>
    </row>
    <row r="525" s="778" customFormat="true" ht="13.5" hidden="false" customHeight="false" outlineLevel="0" collapsed="false">
      <c r="C525" s="792" t="s">
        <v>584</v>
      </c>
      <c r="D525" s="793" t="s">
        <v>908</v>
      </c>
    </row>
    <row r="526" s="778" customFormat="true" ht="13.5" hidden="false" customHeight="false" outlineLevel="0" collapsed="false">
      <c r="C526" s="792" t="s">
        <v>584</v>
      </c>
      <c r="D526" s="793" t="s">
        <v>910</v>
      </c>
    </row>
    <row r="527" s="778" customFormat="true" ht="13.5" hidden="false" customHeight="false" outlineLevel="0" collapsed="false">
      <c r="C527" s="792" t="s">
        <v>584</v>
      </c>
      <c r="D527" s="793" t="s">
        <v>912</v>
      </c>
    </row>
    <row r="528" s="778" customFormat="true" ht="13.5" hidden="false" customHeight="false" outlineLevel="0" collapsed="false">
      <c r="C528" s="792" t="s">
        <v>584</v>
      </c>
      <c r="D528" s="793" t="s">
        <v>1512</v>
      </c>
    </row>
    <row r="529" s="778" customFormat="true" ht="13.5" hidden="false" customHeight="false" outlineLevel="0" collapsed="false">
      <c r="C529" s="792" t="s">
        <v>584</v>
      </c>
      <c r="D529" s="793" t="s">
        <v>914</v>
      </c>
    </row>
    <row r="530" s="778" customFormat="true" ht="13.5" hidden="false" customHeight="false" outlineLevel="0" collapsed="false">
      <c r="C530" s="792" t="s">
        <v>584</v>
      </c>
      <c r="D530" s="793" t="s">
        <v>916</v>
      </c>
    </row>
    <row r="531" s="778" customFormat="true" ht="13.5" hidden="false" customHeight="false" outlineLevel="0" collapsed="false">
      <c r="C531" s="792" t="s">
        <v>584</v>
      </c>
      <c r="D531" s="793" t="s">
        <v>918</v>
      </c>
    </row>
    <row r="532" s="778" customFormat="true" ht="13.5" hidden="false" customHeight="false" outlineLevel="0" collapsed="false">
      <c r="C532" s="792" t="s">
        <v>584</v>
      </c>
      <c r="D532" s="793" t="s">
        <v>920</v>
      </c>
    </row>
    <row r="533" s="778" customFormat="true" ht="13.5" hidden="false" customHeight="false" outlineLevel="0" collapsed="false">
      <c r="C533" s="792" t="s">
        <v>584</v>
      </c>
      <c r="D533" s="793" t="s">
        <v>922</v>
      </c>
    </row>
    <row r="534" s="778" customFormat="true" ht="13.5" hidden="false" customHeight="false" outlineLevel="0" collapsed="false">
      <c r="C534" s="792" t="s">
        <v>584</v>
      </c>
      <c r="D534" s="793" t="s">
        <v>1226</v>
      </c>
    </row>
    <row r="535" s="778" customFormat="true" ht="13.5" hidden="false" customHeight="false" outlineLevel="0" collapsed="false">
      <c r="C535" s="792" t="s">
        <v>584</v>
      </c>
      <c r="D535" s="793" t="s">
        <v>924</v>
      </c>
    </row>
    <row r="536" s="778" customFormat="true" ht="13.5" hidden="false" customHeight="false" outlineLevel="0" collapsed="false">
      <c r="C536" s="792" t="s">
        <v>584</v>
      </c>
      <c r="D536" s="793" t="s">
        <v>784</v>
      </c>
    </row>
    <row r="537" s="778" customFormat="true" ht="13.5" hidden="false" customHeight="false" outlineLevel="0" collapsed="false">
      <c r="C537" s="792" t="s">
        <v>584</v>
      </c>
      <c r="D537" s="793" t="s">
        <v>926</v>
      </c>
    </row>
    <row r="538" s="778" customFormat="true" ht="13.5" hidden="false" customHeight="false" outlineLevel="0" collapsed="false">
      <c r="C538" s="792" t="s">
        <v>584</v>
      </c>
      <c r="D538" s="793" t="s">
        <v>928</v>
      </c>
    </row>
    <row r="539" s="778" customFormat="true" ht="13.5" hidden="false" customHeight="false" outlineLevel="0" collapsed="false">
      <c r="C539" s="792" t="s">
        <v>584</v>
      </c>
      <c r="D539" s="793" t="s">
        <v>786</v>
      </c>
    </row>
    <row r="540" s="778" customFormat="true" ht="13.5" hidden="false" customHeight="false" outlineLevel="0" collapsed="false">
      <c r="C540" s="792" t="s">
        <v>584</v>
      </c>
      <c r="D540" s="793" t="s">
        <v>930</v>
      </c>
    </row>
    <row r="541" s="778" customFormat="true" ht="13.5" hidden="false" customHeight="false" outlineLevel="0" collapsed="false">
      <c r="C541" s="792" t="s">
        <v>584</v>
      </c>
      <c r="D541" s="793" t="s">
        <v>724</v>
      </c>
    </row>
    <row r="542" s="778" customFormat="true" ht="13.5" hidden="false" customHeight="false" outlineLevel="0" collapsed="false">
      <c r="C542" s="792" t="s">
        <v>584</v>
      </c>
      <c r="D542" s="793" t="s">
        <v>726</v>
      </c>
    </row>
    <row r="543" s="778" customFormat="true" ht="13.5" hidden="false" customHeight="false" outlineLevel="0" collapsed="false">
      <c r="C543" s="792" t="s">
        <v>584</v>
      </c>
      <c r="D543" s="793" t="s">
        <v>728</v>
      </c>
    </row>
    <row r="544" s="778" customFormat="true" ht="13.5" hidden="false" customHeight="false" outlineLevel="0" collapsed="false">
      <c r="C544" s="792" t="s">
        <v>584</v>
      </c>
      <c r="D544" s="793" t="s">
        <v>788</v>
      </c>
    </row>
    <row r="545" s="778" customFormat="true" ht="13.5" hidden="false" customHeight="false" outlineLevel="0" collapsed="false">
      <c r="C545" s="792" t="s">
        <v>584</v>
      </c>
      <c r="D545" s="793" t="s">
        <v>932</v>
      </c>
    </row>
    <row r="546" s="778" customFormat="true" ht="13.5" hidden="false" customHeight="false" outlineLevel="0" collapsed="false">
      <c r="C546" s="792" t="s">
        <v>584</v>
      </c>
      <c r="D546" s="793" t="s">
        <v>934</v>
      </c>
    </row>
    <row r="547" s="778" customFormat="true" ht="13.5" hidden="false" customHeight="false" outlineLevel="0" collapsed="false">
      <c r="C547" s="792" t="s">
        <v>584</v>
      </c>
      <c r="D547" s="793" t="s">
        <v>936</v>
      </c>
    </row>
    <row r="548" s="778" customFormat="true" ht="13.5" hidden="false" customHeight="false" outlineLevel="0" collapsed="false">
      <c r="C548" s="792" t="s">
        <v>584</v>
      </c>
      <c r="D548" s="793" t="s">
        <v>790</v>
      </c>
    </row>
    <row r="549" s="778" customFormat="true" ht="13.5" hidden="false" customHeight="false" outlineLevel="0" collapsed="false">
      <c r="C549" s="792" t="s">
        <v>584</v>
      </c>
      <c r="D549" s="793" t="s">
        <v>938</v>
      </c>
    </row>
    <row r="550" s="778" customFormat="true" ht="13.5" hidden="false" customHeight="false" outlineLevel="0" collapsed="false">
      <c r="C550" s="792" t="s">
        <v>584</v>
      </c>
      <c r="D550" s="793" t="s">
        <v>940</v>
      </c>
    </row>
    <row r="551" s="778" customFormat="true" ht="13.5" hidden="false" customHeight="false" outlineLevel="0" collapsed="false">
      <c r="C551" s="792" t="s">
        <v>584</v>
      </c>
      <c r="D551" s="793" t="s">
        <v>942</v>
      </c>
    </row>
    <row r="552" s="778" customFormat="true" ht="13.5" hidden="false" customHeight="false" outlineLevel="0" collapsed="false">
      <c r="C552" s="792" t="s">
        <v>584</v>
      </c>
      <c r="D552" s="793" t="s">
        <v>944</v>
      </c>
    </row>
    <row r="553" s="778" customFormat="true" ht="13.5" hidden="false" customHeight="false" outlineLevel="0" collapsed="false">
      <c r="C553" s="792" t="s">
        <v>584</v>
      </c>
      <c r="D553" s="793" t="s">
        <v>946</v>
      </c>
    </row>
    <row r="554" s="778" customFormat="true" ht="13.5" hidden="false" customHeight="false" outlineLevel="0" collapsed="false">
      <c r="C554" s="792" t="s">
        <v>584</v>
      </c>
      <c r="D554" s="793" t="s">
        <v>948</v>
      </c>
    </row>
    <row r="555" s="778" customFormat="true" ht="13.5" hidden="false" customHeight="false" outlineLevel="0" collapsed="false">
      <c r="C555" s="792" t="s">
        <v>584</v>
      </c>
      <c r="D555" s="793" t="s">
        <v>1228</v>
      </c>
    </row>
    <row r="556" s="778" customFormat="true" ht="13.5" hidden="false" customHeight="false" outlineLevel="0" collapsed="false">
      <c r="C556" s="792" t="s">
        <v>584</v>
      </c>
      <c r="D556" s="793" t="s">
        <v>950</v>
      </c>
    </row>
    <row r="557" s="778" customFormat="true" ht="13.5" hidden="false" customHeight="false" outlineLevel="0" collapsed="false">
      <c r="C557" s="792" t="s">
        <v>584</v>
      </c>
      <c r="D557" s="793" t="s">
        <v>792</v>
      </c>
    </row>
    <row r="558" s="778" customFormat="true" ht="13.5" hidden="false" customHeight="false" outlineLevel="0" collapsed="false">
      <c r="C558" s="792" t="s">
        <v>584</v>
      </c>
      <c r="D558" s="793" t="s">
        <v>952</v>
      </c>
    </row>
    <row r="559" s="778" customFormat="true" ht="13.5" hidden="false" customHeight="false" outlineLevel="0" collapsed="false">
      <c r="C559" s="792" t="s">
        <v>584</v>
      </c>
      <c r="D559" s="793" t="s">
        <v>954</v>
      </c>
    </row>
    <row r="560" s="778" customFormat="true" ht="13.5" hidden="false" customHeight="false" outlineLevel="0" collapsed="false">
      <c r="C560" s="792" t="s">
        <v>584</v>
      </c>
      <c r="D560" s="793" t="s">
        <v>956</v>
      </c>
    </row>
    <row r="561" s="778" customFormat="true" ht="13.5" hidden="false" customHeight="false" outlineLevel="0" collapsed="false">
      <c r="C561" s="792" t="s">
        <v>584</v>
      </c>
      <c r="D561" s="793" t="s">
        <v>1230</v>
      </c>
    </row>
    <row r="562" s="778" customFormat="true" ht="13.5" hidden="false" customHeight="false" outlineLevel="0" collapsed="false">
      <c r="C562" s="792" t="s">
        <v>584</v>
      </c>
      <c r="D562" s="793" t="s">
        <v>1232</v>
      </c>
    </row>
    <row r="563" s="778" customFormat="true" ht="13.5" hidden="false" customHeight="false" outlineLevel="0" collapsed="false">
      <c r="C563" s="792" t="s">
        <v>584</v>
      </c>
      <c r="D563" s="793" t="s">
        <v>1234</v>
      </c>
    </row>
    <row r="564" s="778" customFormat="true" ht="13.5" hidden="false" customHeight="false" outlineLevel="0" collapsed="false">
      <c r="C564" s="792" t="s">
        <v>584</v>
      </c>
      <c r="D564" s="793" t="s">
        <v>1513</v>
      </c>
    </row>
    <row r="565" s="778" customFormat="true" ht="13.5" hidden="false" customHeight="false" outlineLevel="0" collapsed="false">
      <c r="C565" s="792" t="s">
        <v>584</v>
      </c>
      <c r="D565" s="793" t="s">
        <v>1514</v>
      </c>
    </row>
    <row r="566" s="778" customFormat="true" ht="13.5" hidden="false" customHeight="false" outlineLevel="0" collapsed="false">
      <c r="C566" s="792" t="s">
        <v>584</v>
      </c>
      <c r="D566" s="793" t="s">
        <v>1236</v>
      </c>
    </row>
    <row r="567" s="778" customFormat="true" ht="13.5" hidden="false" customHeight="false" outlineLevel="0" collapsed="false">
      <c r="C567" s="792" t="s">
        <v>584</v>
      </c>
      <c r="D567" s="793" t="s">
        <v>1238</v>
      </c>
    </row>
    <row r="568" s="778" customFormat="true" ht="13.5" hidden="false" customHeight="false" outlineLevel="0" collapsed="false">
      <c r="C568" s="792" t="s">
        <v>584</v>
      </c>
      <c r="D568" s="793" t="s">
        <v>1240</v>
      </c>
    </row>
    <row r="569" s="778" customFormat="true" ht="13.5" hidden="false" customHeight="false" outlineLevel="0" collapsed="false">
      <c r="C569" s="792" t="s">
        <v>584</v>
      </c>
      <c r="D569" s="793" t="s">
        <v>1515</v>
      </c>
    </row>
    <row r="570" s="778" customFormat="true" ht="13.5" hidden="false" customHeight="false" outlineLevel="0" collapsed="false">
      <c r="C570" s="792" t="s">
        <v>584</v>
      </c>
      <c r="D570" s="793" t="s">
        <v>1516</v>
      </c>
    </row>
    <row r="571" s="778" customFormat="true" ht="13.5" hidden="false" customHeight="false" outlineLevel="0" collapsed="false">
      <c r="C571" s="792" t="s">
        <v>584</v>
      </c>
      <c r="D571" s="793" t="s">
        <v>1517</v>
      </c>
    </row>
    <row r="572" s="778" customFormat="true" ht="13.5" hidden="false" customHeight="false" outlineLevel="0" collapsed="false">
      <c r="C572" s="792" t="s">
        <v>584</v>
      </c>
      <c r="D572" s="793" t="s">
        <v>1518</v>
      </c>
    </row>
    <row r="573" s="778" customFormat="true" ht="13.5" hidden="false" customHeight="false" outlineLevel="0" collapsed="false">
      <c r="C573" s="792" t="s">
        <v>584</v>
      </c>
      <c r="D573" s="793" t="s">
        <v>1519</v>
      </c>
    </row>
    <row r="574" s="778" customFormat="true" ht="13.5" hidden="false" customHeight="false" outlineLevel="0" collapsed="false">
      <c r="C574" s="792" t="s">
        <v>584</v>
      </c>
      <c r="D574" s="793" t="s">
        <v>1520</v>
      </c>
    </row>
    <row r="575" s="778" customFormat="true" ht="13.5" hidden="false" customHeight="false" outlineLevel="0" collapsed="false">
      <c r="C575" s="792" t="s">
        <v>584</v>
      </c>
      <c r="D575" s="793" t="s">
        <v>1179</v>
      </c>
    </row>
    <row r="576" s="778" customFormat="true" ht="13.5" hidden="false" customHeight="false" outlineLevel="0" collapsed="false">
      <c r="C576" s="792" t="s">
        <v>584</v>
      </c>
      <c r="D576" s="793" t="s">
        <v>1521</v>
      </c>
    </row>
    <row r="577" s="778" customFormat="true" ht="13.5" hidden="false" customHeight="false" outlineLevel="0" collapsed="false">
      <c r="C577" s="792" t="s">
        <v>584</v>
      </c>
      <c r="D577" s="793" t="s">
        <v>1522</v>
      </c>
    </row>
    <row r="578" s="778" customFormat="true" ht="13.5" hidden="false" customHeight="false" outlineLevel="0" collapsed="false">
      <c r="C578" s="792" t="s">
        <v>584</v>
      </c>
      <c r="D578" s="793" t="s">
        <v>1242</v>
      </c>
    </row>
    <row r="579" s="778" customFormat="true" ht="13.5" hidden="false" customHeight="false" outlineLevel="0" collapsed="false">
      <c r="C579" s="792" t="s">
        <v>584</v>
      </c>
      <c r="D579" s="793" t="s">
        <v>958</v>
      </c>
    </row>
    <row r="580" s="778" customFormat="true" ht="13.5" hidden="false" customHeight="false" outlineLevel="0" collapsed="false">
      <c r="C580" s="792" t="s">
        <v>584</v>
      </c>
      <c r="D580" s="793" t="s">
        <v>960</v>
      </c>
    </row>
    <row r="581" s="778" customFormat="true" ht="13.5" hidden="false" customHeight="false" outlineLevel="0" collapsed="false">
      <c r="C581" s="792" t="s">
        <v>584</v>
      </c>
      <c r="D581" s="793" t="s">
        <v>962</v>
      </c>
    </row>
    <row r="582" s="778" customFormat="true" ht="13.5" hidden="false" customHeight="false" outlineLevel="0" collapsed="false">
      <c r="C582" s="792" t="s">
        <v>587</v>
      </c>
      <c r="D582" s="793" t="s">
        <v>651</v>
      </c>
    </row>
    <row r="583" s="778" customFormat="true" ht="13.5" hidden="false" customHeight="false" outlineLevel="0" collapsed="false">
      <c r="C583" s="792" t="s">
        <v>587</v>
      </c>
      <c r="D583" s="793" t="s">
        <v>1523</v>
      </c>
    </row>
    <row r="584" s="778" customFormat="true" ht="13.5" hidden="false" customHeight="false" outlineLevel="0" collapsed="false">
      <c r="C584" s="792" t="s">
        <v>587</v>
      </c>
      <c r="D584" s="793" t="s">
        <v>794</v>
      </c>
    </row>
    <row r="585" s="778" customFormat="true" ht="13.5" hidden="false" customHeight="false" outlineLevel="0" collapsed="false">
      <c r="C585" s="792" t="s">
        <v>587</v>
      </c>
      <c r="D585" s="793" t="s">
        <v>730</v>
      </c>
    </row>
    <row r="586" s="778" customFormat="true" ht="13.5" hidden="false" customHeight="false" outlineLevel="0" collapsed="false">
      <c r="C586" s="792" t="s">
        <v>587</v>
      </c>
      <c r="D586" s="793" t="s">
        <v>1524</v>
      </c>
    </row>
    <row r="587" s="778" customFormat="true" ht="13.5" hidden="false" customHeight="false" outlineLevel="0" collapsed="false">
      <c r="C587" s="792" t="s">
        <v>587</v>
      </c>
      <c r="D587" s="793" t="s">
        <v>963</v>
      </c>
    </row>
    <row r="588" s="778" customFormat="true" ht="13.5" hidden="false" customHeight="false" outlineLevel="0" collapsed="false">
      <c r="C588" s="792" t="s">
        <v>587</v>
      </c>
      <c r="D588" s="793" t="s">
        <v>796</v>
      </c>
    </row>
    <row r="589" s="778" customFormat="true" ht="13.5" hidden="false" customHeight="false" outlineLevel="0" collapsed="false">
      <c r="C589" s="792" t="s">
        <v>587</v>
      </c>
      <c r="D589" s="793" t="s">
        <v>965</v>
      </c>
    </row>
    <row r="590" s="778" customFormat="true" ht="13.5" hidden="false" customHeight="false" outlineLevel="0" collapsed="false">
      <c r="C590" s="792" t="s">
        <v>587</v>
      </c>
      <c r="D590" s="793" t="s">
        <v>967</v>
      </c>
    </row>
    <row r="591" s="778" customFormat="true" ht="13.5" hidden="false" customHeight="false" outlineLevel="0" collapsed="false">
      <c r="C591" s="792" t="s">
        <v>587</v>
      </c>
      <c r="D591" s="793" t="s">
        <v>732</v>
      </c>
    </row>
    <row r="592" s="778" customFormat="true" ht="13.5" hidden="false" customHeight="false" outlineLevel="0" collapsed="false">
      <c r="C592" s="792" t="s">
        <v>587</v>
      </c>
      <c r="D592" s="793" t="s">
        <v>798</v>
      </c>
    </row>
    <row r="593" s="778" customFormat="true" ht="13.5" hidden="false" customHeight="false" outlineLevel="0" collapsed="false">
      <c r="C593" s="792" t="s">
        <v>587</v>
      </c>
      <c r="D593" s="793" t="s">
        <v>1244</v>
      </c>
    </row>
    <row r="594" s="778" customFormat="true" ht="13.5" hidden="false" customHeight="false" outlineLevel="0" collapsed="false">
      <c r="C594" s="792" t="s">
        <v>587</v>
      </c>
      <c r="D594" s="793" t="s">
        <v>1525</v>
      </c>
    </row>
    <row r="595" s="778" customFormat="true" ht="13.5" hidden="false" customHeight="false" outlineLevel="0" collapsed="false">
      <c r="C595" s="792" t="s">
        <v>587</v>
      </c>
      <c r="D595" s="793" t="s">
        <v>734</v>
      </c>
    </row>
    <row r="596" s="778" customFormat="true" ht="13.5" hidden="false" customHeight="false" outlineLevel="0" collapsed="false">
      <c r="C596" s="792" t="s">
        <v>587</v>
      </c>
      <c r="D596" s="793" t="s">
        <v>969</v>
      </c>
    </row>
    <row r="597" s="778" customFormat="true" ht="13.5" hidden="false" customHeight="false" outlineLevel="0" collapsed="false">
      <c r="C597" s="792" t="s">
        <v>587</v>
      </c>
      <c r="D597" s="793" t="s">
        <v>1526</v>
      </c>
    </row>
    <row r="598" s="778" customFormat="true" ht="13.5" hidden="false" customHeight="false" outlineLevel="0" collapsed="false">
      <c r="C598" s="792" t="s">
        <v>587</v>
      </c>
      <c r="D598" s="793" t="s">
        <v>800</v>
      </c>
    </row>
    <row r="599" s="778" customFormat="true" ht="13.5" hidden="false" customHeight="false" outlineLevel="0" collapsed="false">
      <c r="C599" s="792" t="s">
        <v>587</v>
      </c>
      <c r="D599" s="793" t="s">
        <v>971</v>
      </c>
    </row>
    <row r="600" s="778" customFormat="true" ht="13.5" hidden="false" customHeight="false" outlineLevel="0" collapsed="false">
      <c r="C600" s="792" t="s">
        <v>587</v>
      </c>
      <c r="D600" s="793" t="s">
        <v>802</v>
      </c>
    </row>
    <row r="601" s="778" customFormat="true" ht="13.5" hidden="false" customHeight="false" outlineLevel="0" collapsed="false">
      <c r="C601" s="792" t="s">
        <v>587</v>
      </c>
      <c r="D601" s="793" t="s">
        <v>973</v>
      </c>
    </row>
    <row r="602" s="778" customFormat="true" ht="13.5" hidden="false" customHeight="false" outlineLevel="0" collapsed="false">
      <c r="C602" s="792" t="s">
        <v>587</v>
      </c>
      <c r="D602" s="793" t="s">
        <v>1527</v>
      </c>
    </row>
    <row r="603" s="778" customFormat="true" ht="13.5" hidden="false" customHeight="false" outlineLevel="0" collapsed="false">
      <c r="C603" s="792" t="s">
        <v>587</v>
      </c>
      <c r="D603" s="793" t="s">
        <v>975</v>
      </c>
    </row>
    <row r="604" s="778" customFormat="true" ht="13.5" hidden="false" customHeight="false" outlineLevel="0" collapsed="false">
      <c r="C604" s="792" t="s">
        <v>587</v>
      </c>
      <c r="D604" s="793" t="s">
        <v>1246</v>
      </c>
    </row>
    <row r="605" s="778" customFormat="true" ht="13.5" hidden="false" customHeight="false" outlineLevel="0" collapsed="false">
      <c r="C605" s="792" t="s">
        <v>587</v>
      </c>
      <c r="D605" s="793" t="s">
        <v>1248</v>
      </c>
    </row>
    <row r="606" s="778" customFormat="true" ht="13.5" hidden="false" customHeight="false" outlineLevel="0" collapsed="false">
      <c r="C606" s="792" t="s">
        <v>587</v>
      </c>
      <c r="D606" s="793" t="s">
        <v>654</v>
      </c>
    </row>
    <row r="607" s="778" customFormat="true" ht="13.5" hidden="false" customHeight="false" outlineLevel="0" collapsed="false">
      <c r="C607" s="792" t="s">
        <v>587</v>
      </c>
      <c r="D607" s="793" t="s">
        <v>804</v>
      </c>
    </row>
    <row r="608" s="778" customFormat="true" ht="13.5" hidden="false" customHeight="false" outlineLevel="0" collapsed="false">
      <c r="C608" s="792" t="s">
        <v>587</v>
      </c>
      <c r="D608" s="793" t="s">
        <v>806</v>
      </c>
    </row>
    <row r="609" s="778" customFormat="true" ht="13.5" hidden="false" customHeight="false" outlineLevel="0" collapsed="false">
      <c r="C609" s="792" t="s">
        <v>587</v>
      </c>
      <c r="D609" s="793" t="s">
        <v>1250</v>
      </c>
    </row>
    <row r="610" s="778" customFormat="true" ht="13.5" hidden="false" customHeight="false" outlineLevel="0" collapsed="false">
      <c r="C610" s="792" t="s">
        <v>587</v>
      </c>
      <c r="D610" s="793" t="s">
        <v>808</v>
      </c>
    </row>
    <row r="611" s="778" customFormat="true" ht="13.5" hidden="false" customHeight="false" outlineLevel="0" collapsed="false">
      <c r="C611" s="792" t="s">
        <v>587</v>
      </c>
      <c r="D611" s="793" t="s">
        <v>977</v>
      </c>
    </row>
    <row r="612" s="778" customFormat="true" ht="13.5" hidden="false" customHeight="false" outlineLevel="0" collapsed="false">
      <c r="C612" s="792" t="s">
        <v>587</v>
      </c>
      <c r="D612" s="793" t="s">
        <v>1252</v>
      </c>
    </row>
    <row r="613" s="778" customFormat="true" ht="13.5" hidden="false" customHeight="false" outlineLevel="0" collapsed="false">
      <c r="C613" s="792" t="s">
        <v>587</v>
      </c>
      <c r="D613" s="793" t="s">
        <v>1528</v>
      </c>
    </row>
    <row r="614" s="778" customFormat="true" ht="13.5" hidden="false" customHeight="false" outlineLevel="0" collapsed="false">
      <c r="C614" s="792" t="s">
        <v>587</v>
      </c>
      <c r="D614" s="793" t="s">
        <v>1529</v>
      </c>
    </row>
    <row r="615" s="778" customFormat="true" ht="13.5" hidden="false" customHeight="false" outlineLevel="0" collapsed="false">
      <c r="C615" s="792" t="s">
        <v>587</v>
      </c>
      <c r="D615" s="793" t="s">
        <v>1530</v>
      </c>
    </row>
    <row r="616" s="778" customFormat="true" ht="13.5" hidden="false" customHeight="false" outlineLevel="0" collapsed="false">
      <c r="C616" s="792" t="s">
        <v>587</v>
      </c>
      <c r="D616" s="793" t="s">
        <v>1254</v>
      </c>
    </row>
    <row r="617" s="778" customFormat="true" ht="13.5" hidden="false" customHeight="false" outlineLevel="0" collapsed="false">
      <c r="C617" s="792" t="s">
        <v>587</v>
      </c>
      <c r="D617" s="793" t="s">
        <v>1531</v>
      </c>
    </row>
    <row r="618" s="778" customFormat="true" ht="13.5" hidden="false" customHeight="false" outlineLevel="0" collapsed="false">
      <c r="C618" s="792" t="s">
        <v>587</v>
      </c>
      <c r="D618" s="793" t="s">
        <v>1256</v>
      </c>
    </row>
    <row r="619" s="778" customFormat="true" ht="13.5" hidden="false" customHeight="false" outlineLevel="0" collapsed="false">
      <c r="C619" s="792" t="s">
        <v>587</v>
      </c>
      <c r="D619" s="793" t="s">
        <v>979</v>
      </c>
    </row>
    <row r="620" s="778" customFormat="true" ht="13.5" hidden="false" customHeight="false" outlineLevel="0" collapsed="false">
      <c r="C620" s="792" t="s">
        <v>587</v>
      </c>
      <c r="D620" s="793" t="s">
        <v>810</v>
      </c>
    </row>
    <row r="621" s="778" customFormat="true" ht="13.5" hidden="false" customHeight="false" outlineLevel="0" collapsed="false">
      <c r="C621" s="792" t="s">
        <v>587</v>
      </c>
      <c r="D621" s="793" t="s">
        <v>1532</v>
      </c>
    </row>
    <row r="622" s="778" customFormat="true" ht="13.5" hidden="false" customHeight="false" outlineLevel="0" collapsed="false">
      <c r="C622" s="792" t="s">
        <v>587</v>
      </c>
      <c r="D622" s="793" t="s">
        <v>1533</v>
      </c>
    </row>
    <row r="623" s="778" customFormat="true" ht="13.5" hidden="false" customHeight="false" outlineLevel="0" collapsed="false">
      <c r="C623" s="792" t="s">
        <v>587</v>
      </c>
      <c r="D623" s="793" t="s">
        <v>1534</v>
      </c>
    </row>
    <row r="624" s="778" customFormat="true" ht="13.5" hidden="false" customHeight="false" outlineLevel="0" collapsed="false">
      <c r="C624" s="792" t="s">
        <v>587</v>
      </c>
      <c r="D624" s="793" t="s">
        <v>1535</v>
      </c>
    </row>
    <row r="625" s="778" customFormat="true" ht="13.5" hidden="false" customHeight="false" outlineLevel="0" collapsed="false">
      <c r="C625" s="792" t="s">
        <v>587</v>
      </c>
      <c r="D625" s="793" t="s">
        <v>1536</v>
      </c>
    </row>
    <row r="626" s="778" customFormat="true" ht="13.5" hidden="false" customHeight="false" outlineLevel="0" collapsed="false">
      <c r="C626" s="792" t="s">
        <v>587</v>
      </c>
      <c r="D626" s="793" t="s">
        <v>1537</v>
      </c>
    </row>
    <row r="627" s="778" customFormat="true" ht="13.5" hidden="false" customHeight="false" outlineLevel="0" collapsed="false">
      <c r="C627" s="792" t="s">
        <v>587</v>
      </c>
      <c r="D627" s="793" t="s">
        <v>1538</v>
      </c>
    </row>
    <row r="628" s="778" customFormat="true" ht="13.5" hidden="false" customHeight="false" outlineLevel="0" collapsed="false">
      <c r="C628" s="792" t="s">
        <v>587</v>
      </c>
      <c r="D628" s="793" t="s">
        <v>1539</v>
      </c>
    </row>
    <row r="629" s="778" customFormat="true" ht="13.5" hidden="false" customHeight="false" outlineLevel="0" collapsed="false">
      <c r="C629" s="792" t="s">
        <v>587</v>
      </c>
      <c r="D629" s="793" t="s">
        <v>1540</v>
      </c>
    </row>
    <row r="630" s="778" customFormat="true" ht="13.5" hidden="false" customHeight="false" outlineLevel="0" collapsed="false">
      <c r="C630" s="792" t="s">
        <v>587</v>
      </c>
      <c r="D630" s="793" t="s">
        <v>1541</v>
      </c>
    </row>
    <row r="631" s="778" customFormat="true" ht="13.5" hidden="false" customHeight="false" outlineLevel="0" collapsed="false">
      <c r="C631" s="792" t="s">
        <v>587</v>
      </c>
      <c r="D631" s="793" t="s">
        <v>1258</v>
      </c>
    </row>
    <row r="632" s="778" customFormat="true" ht="13.5" hidden="false" customHeight="false" outlineLevel="0" collapsed="false">
      <c r="C632" s="792" t="s">
        <v>587</v>
      </c>
      <c r="D632" s="793" t="s">
        <v>1260</v>
      </c>
    </row>
    <row r="633" s="778" customFormat="true" ht="13.5" hidden="false" customHeight="false" outlineLevel="0" collapsed="false">
      <c r="C633" s="792" t="s">
        <v>587</v>
      </c>
      <c r="D633" s="793" t="s">
        <v>1542</v>
      </c>
    </row>
    <row r="634" s="778" customFormat="true" ht="13.5" hidden="false" customHeight="false" outlineLevel="0" collapsed="false">
      <c r="C634" s="792" t="s">
        <v>587</v>
      </c>
      <c r="D634" s="793" t="s">
        <v>1543</v>
      </c>
    </row>
    <row r="635" s="778" customFormat="true" ht="13.5" hidden="false" customHeight="false" outlineLevel="0" collapsed="false">
      <c r="C635" s="792" t="s">
        <v>587</v>
      </c>
      <c r="D635" s="793" t="s">
        <v>1544</v>
      </c>
    </row>
    <row r="636" s="778" customFormat="true" ht="13.5" hidden="false" customHeight="false" outlineLevel="0" collapsed="false">
      <c r="C636" s="792" t="s">
        <v>590</v>
      </c>
      <c r="D636" s="793" t="s">
        <v>556</v>
      </c>
    </row>
    <row r="637" s="778" customFormat="true" ht="13.5" hidden="false" customHeight="false" outlineLevel="0" collapsed="false">
      <c r="C637" s="792" t="s">
        <v>590</v>
      </c>
      <c r="D637" s="793" t="s">
        <v>559</v>
      </c>
    </row>
    <row r="638" s="778" customFormat="true" ht="13.5" hidden="false" customHeight="false" outlineLevel="0" collapsed="false">
      <c r="C638" s="792" t="s">
        <v>590</v>
      </c>
      <c r="D638" s="793" t="s">
        <v>562</v>
      </c>
    </row>
    <row r="639" s="778" customFormat="true" ht="13.5" hidden="false" customHeight="false" outlineLevel="0" collapsed="false">
      <c r="C639" s="792" t="s">
        <v>590</v>
      </c>
      <c r="D639" s="793" t="s">
        <v>565</v>
      </c>
    </row>
    <row r="640" s="778" customFormat="true" ht="13.5" hidden="false" customHeight="false" outlineLevel="0" collapsed="false">
      <c r="C640" s="792" t="s">
        <v>590</v>
      </c>
      <c r="D640" s="793" t="s">
        <v>568</v>
      </c>
    </row>
    <row r="641" s="778" customFormat="true" ht="13.5" hidden="false" customHeight="false" outlineLevel="0" collapsed="false">
      <c r="C641" s="792" t="s">
        <v>590</v>
      </c>
      <c r="D641" s="793" t="s">
        <v>571</v>
      </c>
    </row>
    <row r="642" s="778" customFormat="true" ht="13.5" hidden="false" customHeight="false" outlineLevel="0" collapsed="false">
      <c r="C642" s="792" t="s">
        <v>590</v>
      </c>
      <c r="D642" s="793" t="s">
        <v>574</v>
      </c>
    </row>
    <row r="643" s="778" customFormat="true" ht="13.5" hidden="false" customHeight="false" outlineLevel="0" collapsed="false">
      <c r="C643" s="792" t="s">
        <v>590</v>
      </c>
      <c r="D643" s="793" t="s">
        <v>577</v>
      </c>
    </row>
    <row r="644" s="778" customFormat="true" ht="13.5" hidden="false" customHeight="false" outlineLevel="0" collapsed="false">
      <c r="C644" s="792" t="s">
        <v>590</v>
      </c>
      <c r="D644" s="793" t="s">
        <v>580</v>
      </c>
    </row>
    <row r="645" s="778" customFormat="true" ht="13.5" hidden="false" customHeight="false" outlineLevel="0" collapsed="false">
      <c r="C645" s="792" t="s">
        <v>590</v>
      </c>
      <c r="D645" s="793" t="s">
        <v>583</v>
      </c>
    </row>
    <row r="646" s="778" customFormat="true" ht="13.5" hidden="false" customHeight="false" outlineLevel="0" collapsed="false">
      <c r="C646" s="792" t="s">
        <v>590</v>
      </c>
      <c r="D646" s="793" t="s">
        <v>586</v>
      </c>
    </row>
    <row r="647" s="778" customFormat="true" ht="13.5" hidden="false" customHeight="false" outlineLevel="0" collapsed="false">
      <c r="C647" s="792" t="s">
        <v>590</v>
      </c>
      <c r="D647" s="793" t="s">
        <v>589</v>
      </c>
    </row>
    <row r="648" s="778" customFormat="true" ht="13.5" hidden="false" customHeight="false" outlineLevel="0" collapsed="false">
      <c r="C648" s="792" t="s">
        <v>590</v>
      </c>
      <c r="D648" s="793" t="s">
        <v>592</v>
      </c>
    </row>
    <row r="649" s="778" customFormat="true" ht="13.5" hidden="false" customHeight="false" outlineLevel="0" collapsed="false">
      <c r="C649" s="792" t="s">
        <v>590</v>
      </c>
      <c r="D649" s="793" t="s">
        <v>595</v>
      </c>
    </row>
    <row r="650" s="778" customFormat="true" ht="13.5" hidden="false" customHeight="false" outlineLevel="0" collapsed="false">
      <c r="C650" s="792" t="s">
        <v>590</v>
      </c>
      <c r="D650" s="793" t="s">
        <v>598</v>
      </c>
    </row>
    <row r="651" s="778" customFormat="true" ht="13.5" hidden="false" customHeight="false" outlineLevel="0" collapsed="false">
      <c r="C651" s="792" t="s">
        <v>590</v>
      </c>
      <c r="D651" s="793" t="s">
        <v>601</v>
      </c>
    </row>
    <row r="652" s="778" customFormat="true" ht="13.5" hidden="false" customHeight="false" outlineLevel="0" collapsed="false">
      <c r="C652" s="792" t="s">
        <v>590</v>
      </c>
      <c r="D652" s="793" t="s">
        <v>604</v>
      </c>
    </row>
    <row r="653" s="778" customFormat="true" ht="13.5" hidden="false" customHeight="false" outlineLevel="0" collapsed="false">
      <c r="C653" s="792" t="s">
        <v>590</v>
      </c>
      <c r="D653" s="793" t="s">
        <v>607</v>
      </c>
    </row>
    <row r="654" s="778" customFormat="true" ht="13.5" hidden="false" customHeight="false" outlineLevel="0" collapsed="false">
      <c r="C654" s="792" t="s">
        <v>590</v>
      </c>
      <c r="D654" s="793" t="s">
        <v>610</v>
      </c>
    </row>
    <row r="655" s="778" customFormat="true" ht="13.5" hidden="false" customHeight="false" outlineLevel="0" collapsed="false">
      <c r="C655" s="792" t="s">
        <v>590</v>
      </c>
      <c r="D655" s="793" t="s">
        <v>614</v>
      </c>
    </row>
    <row r="656" s="778" customFormat="true" ht="13.5" hidden="false" customHeight="false" outlineLevel="0" collapsed="false">
      <c r="C656" s="792" t="s">
        <v>590</v>
      </c>
      <c r="D656" s="793" t="s">
        <v>618</v>
      </c>
    </row>
    <row r="657" s="778" customFormat="true" ht="13.5" hidden="false" customHeight="false" outlineLevel="0" collapsed="false">
      <c r="C657" s="792" t="s">
        <v>590</v>
      </c>
      <c r="D657" s="793" t="s">
        <v>621</v>
      </c>
    </row>
    <row r="658" s="778" customFormat="true" ht="13.5" hidden="false" customHeight="false" outlineLevel="0" collapsed="false">
      <c r="C658" s="792" t="s">
        <v>590</v>
      </c>
      <c r="D658" s="793" t="s">
        <v>624</v>
      </c>
    </row>
    <row r="659" s="778" customFormat="true" ht="13.5" hidden="false" customHeight="false" outlineLevel="0" collapsed="false">
      <c r="C659" s="792" t="s">
        <v>590</v>
      </c>
      <c r="D659" s="793" t="s">
        <v>657</v>
      </c>
    </row>
    <row r="660" s="778" customFormat="true" ht="13.5" hidden="false" customHeight="false" outlineLevel="0" collapsed="false">
      <c r="C660" s="792" t="s">
        <v>590</v>
      </c>
      <c r="D660" s="793" t="s">
        <v>736</v>
      </c>
    </row>
    <row r="661" s="778" customFormat="true" ht="13.5" hidden="false" customHeight="false" outlineLevel="0" collapsed="false">
      <c r="C661" s="792" t="s">
        <v>590</v>
      </c>
      <c r="D661" s="793" t="s">
        <v>660</v>
      </c>
    </row>
    <row r="662" s="778" customFormat="true" ht="13.5" hidden="false" customHeight="false" outlineLevel="0" collapsed="false">
      <c r="C662" s="792" t="s">
        <v>590</v>
      </c>
      <c r="D662" s="793" t="s">
        <v>663</v>
      </c>
    </row>
    <row r="663" s="778" customFormat="true" ht="13.5" hidden="false" customHeight="false" outlineLevel="0" collapsed="false">
      <c r="C663" s="792" t="s">
        <v>590</v>
      </c>
      <c r="D663" s="793" t="s">
        <v>666</v>
      </c>
    </row>
    <row r="664" s="778" customFormat="true" ht="13.5" hidden="false" customHeight="false" outlineLevel="0" collapsed="false">
      <c r="C664" s="792" t="s">
        <v>590</v>
      </c>
      <c r="D664" s="793" t="s">
        <v>669</v>
      </c>
    </row>
    <row r="665" s="778" customFormat="true" ht="13.5" hidden="false" customHeight="false" outlineLevel="0" collapsed="false">
      <c r="C665" s="792" t="s">
        <v>590</v>
      </c>
      <c r="D665" s="793" t="s">
        <v>738</v>
      </c>
    </row>
    <row r="666" s="778" customFormat="true" ht="13.5" hidden="false" customHeight="false" outlineLevel="0" collapsed="false">
      <c r="C666" s="792" t="s">
        <v>590</v>
      </c>
      <c r="D666" s="793" t="s">
        <v>627</v>
      </c>
    </row>
    <row r="667" s="778" customFormat="true" ht="13.5" hidden="false" customHeight="false" outlineLevel="0" collapsed="false">
      <c r="C667" s="792" t="s">
        <v>590</v>
      </c>
      <c r="D667" s="793" t="s">
        <v>630</v>
      </c>
    </row>
    <row r="668" s="778" customFormat="true" ht="13.5" hidden="false" customHeight="false" outlineLevel="0" collapsed="false">
      <c r="C668" s="792" t="s">
        <v>590</v>
      </c>
      <c r="D668" s="793" t="s">
        <v>672</v>
      </c>
    </row>
    <row r="669" s="778" customFormat="true" ht="13.5" hidden="false" customHeight="false" outlineLevel="0" collapsed="false">
      <c r="C669" s="792" t="s">
        <v>590</v>
      </c>
      <c r="D669" s="793" t="s">
        <v>675</v>
      </c>
    </row>
    <row r="670" s="778" customFormat="true" ht="13.5" hidden="false" customHeight="false" outlineLevel="0" collapsed="false">
      <c r="C670" s="792" t="s">
        <v>590</v>
      </c>
      <c r="D670" s="793" t="s">
        <v>678</v>
      </c>
    </row>
    <row r="671" s="778" customFormat="true" ht="13.5" hidden="false" customHeight="false" outlineLevel="0" collapsed="false">
      <c r="C671" s="792" t="s">
        <v>590</v>
      </c>
      <c r="D671" s="793" t="s">
        <v>681</v>
      </c>
    </row>
    <row r="672" s="778" customFormat="true" ht="13.5" hidden="false" customHeight="false" outlineLevel="0" collapsed="false">
      <c r="C672" s="792" t="s">
        <v>590</v>
      </c>
      <c r="D672" s="793" t="s">
        <v>684</v>
      </c>
    </row>
    <row r="673" s="778" customFormat="true" ht="13.5" hidden="false" customHeight="false" outlineLevel="0" collapsed="false">
      <c r="C673" s="792" t="s">
        <v>590</v>
      </c>
      <c r="D673" s="793" t="s">
        <v>687</v>
      </c>
    </row>
    <row r="674" s="778" customFormat="true" ht="13.5" hidden="false" customHeight="false" outlineLevel="0" collapsed="false">
      <c r="C674" s="792" t="s">
        <v>590</v>
      </c>
      <c r="D674" s="793" t="s">
        <v>812</v>
      </c>
    </row>
    <row r="675" s="778" customFormat="true" ht="13.5" hidden="false" customHeight="false" outlineLevel="0" collapsed="false">
      <c r="C675" s="792" t="s">
        <v>590</v>
      </c>
      <c r="D675" s="793" t="s">
        <v>633</v>
      </c>
    </row>
    <row r="676" s="778" customFormat="true" ht="13.5" hidden="false" customHeight="false" outlineLevel="0" collapsed="false">
      <c r="C676" s="792" t="s">
        <v>590</v>
      </c>
      <c r="D676" s="793" t="s">
        <v>740</v>
      </c>
    </row>
    <row r="677" s="778" customFormat="true" ht="13.5" hidden="false" customHeight="false" outlineLevel="0" collapsed="false">
      <c r="C677" s="792" t="s">
        <v>590</v>
      </c>
      <c r="D677" s="793" t="s">
        <v>690</v>
      </c>
    </row>
    <row r="678" s="778" customFormat="true" ht="13.5" hidden="false" customHeight="false" outlineLevel="0" collapsed="false">
      <c r="C678" s="792" t="s">
        <v>590</v>
      </c>
      <c r="D678" s="793" t="s">
        <v>693</v>
      </c>
    </row>
    <row r="679" s="778" customFormat="true" ht="13.5" hidden="false" customHeight="false" outlineLevel="0" collapsed="false">
      <c r="C679" s="792" t="s">
        <v>590</v>
      </c>
      <c r="D679" s="793" t="s">
        <v>981</v>
      </c>
    </row>
    <row r="680" s="778" customFormat="true" ht="13.5" hidden="false" customHeight="false" outlineLevel="0" collapsed="false">
      <c r="C680" s="792" t="s">
        <v>590</v>
      </c>
      <c r="D680" s="793" t="s">
        <v>636</v>
      </c>
    </row>
    <row r="681" s="778" customFormat="true" ht="13.5" hidden="false" customHeight="false" outlineLevel="0" collapsed="false">
      <c r="C681" s="792" t="s">
        <v>590</v>
      </c>
      <c r="D681" s="793" t="s">
        <v>696</v>
      </c>
    </row>
    <row r="682" s="778" customFormat="true" ht="13.5" hidden="false" customHeight="false" outlineLevel="0" collapsed="false">
      <c r="C682" s="792" t="s">
        <v>590</v>
      </c>
      <c r="D682" s="793" t="s">
        <v>983</v>
      </c>
    </row>
    <row r="683" s="778" customFormat="true" ht="13.5" hidden="false" customHeight="false" outlineLevel="0" collapsed="false">
      <c r="C683" s="792" t="s">
        <v>590</v>
      </c>
      <c r="D683" s="793" t="s">
        <v>814</v>
      </c>
    </row>
    <row r="684" s="778" customFormat="true" ht="13.5" hidden="false" customHeight="false" outlineLevel="0" collapsed="false">
      <c r="C684" s="792" t="s">
        <v>590</v>
      </c>
      <c r="D684" s="793" t="s">
        <v>698</v>
      </c>
    </row>
    <row r="685" s="778" customFormat="true" ht="13.5" hidden="false" customHeight="false" outlineLevel="0" collapsed="false">
      <c r="C685" s="792" t="s">
        <v>590</v>
      </c>
      <c r="D685" s="793" t="s">
        <v>985</v>
      </c>
    </row>
    <row r="686" s="778" customFormat="true" ht="13.5" hidden="false" customHeight="false" outlineLevel="0" collapsed="false">
      <c r="C686" s="792" t="s">
        <v>590</v>
      </c>
      <c r="D686" s="793" t="s">
        <v>816</v>
      </c>
    </row>
    <row r="687" s="778" customFormat="true" ht="13.5" hidden="false" customHeight="false" outlineLevel="0" collapsed="false">
      <c r="C687" s="792" t="s">
        <v>590</v>
      </c>
      <c r="D687" s="793" t="s">
        <v>989</v>
      </c>
    </row>
    <row r="688" s="778" customFormat="true" ht="13.5" hidden="false" customHeight="false" outlineLevel="0" collapsed="false">
      <c r="C688" s="792" t="s">
        <v>590</v>
      </c>
      <c r="D688" s="793" t="s">
        <v>987</v>
      </c>
    </row>
    <row r="689" s="778" customFormat="true" ht="13.5" hidden="false" customHeight="false" outlineLevel="0" collapsed="false">
      <c r="C689" s="792" t="s">
        <v>590</v>
      </c>
      <c r="D689" s="793" t="s">
        <v>1545</v>
      </c>
    </row>
    <row r="690" s="778" customFormat="true" ht="13.5" hidden="false" customHeight="false" outlineLevel="0" collapsed="false">
      <c r="C690" s="792" t="s">
        <v>590</v>
      </c>
      <c r="D690" s="793" t="s">
        <v>1546</v>
      </c>
    </row>
    <row r="691" s="778" customFormat="true" ht="13.5" hidden="false" customHeight="false" outlineLevel="0" collapsed="false">
      <c r="C691" s="792" t="s">
        <v>590</v>
      </c>
      <c r="D691" s="793" t="s">
        <v>1547</v>
      </c>
    </row>
    <row r="692" s="778" customFormat="true" ht="13.5" hidden="false" customHeight="false" outlineLevel="0" collapsed="false">
      <c r="C692" s="792" t="s">
        <v>590</v>
      </c>
      <c r="D692" s="793" t="s">
        <v>1548</v>
      </c>
    </row>
    <row r="693" s="778" customFormat="true" ht="13.5" hidden="false" customHeight="false" outlineLevel="0" collapsed="false">
      <c r="C693" s="792" t="s">
        <v>590</v>
      </c>
      <c r="D693" s="793" t="s">
        <v>1549</v>
      </c>
    </row>
    <row r="694" s="778" customFormat="true" ht="13.5" hidden="false" customHeight="false" outlineLevel="0" collapsed="false">
      <c r="C694" s="792" t="s">
        <v>590</v>
      </c>
      <c r="D694" s="793" t="s">
        <v>1550</v>
      </c>
    </row>
    <row r="695" s="778" customFormat="true" ht="13.5" hidden="false" customHeight="false" outlineLevel="0" collapsed="false">
      <c r="C695" s="792" t="s">
        <v>590</v>
      </c>
      <c r="D695" s="793" t="s">
        <v>1551</v>
      </c>
    </row>
    <row r="696" s="778" customFormat="true" ht="13.5" hidden="false" customHeight="false" outlineLevel="0" collapsed="false">
      <c r="C696" s="792" t="s">
        <v>590</v>
      </c>
      <c r="D696" s="793" t="s">
        <v>1552</v>
      </c>
    </row>
    <row r="697" s="778" customFormat="true" ht="13.5" hidden="false" customHeight="false" outlineLevel="0" collapsed="false">
      <c r="C697" s="792" t="s">
        <v>590</v>
      </c>
      <c r="D697" s="793" t="s">
        <v>1553</v>
      </c>
    </row>
    <row r="698" s="778" customFormat="true" ht="13.5" hidden="false" customHeight="false" outlineLevel="0" collapsed="false">
      <c r="C698" s="792" t="s">
        <v>593</v>
      </c>
      <c r="D698" s="793" t="s">
        <v>639</v>
      </c>
    </row>
    <row r="699" s="778" customFormat="true" ht="13.5" hidden="false" customHeight="false" outlineLevel="0" collapsed="false">
      <c r="C699" s="792" t="s">
        <v>593</v>
      </c>
      <c r="D699" s="793" t="s">
        <v>642</v>
      </c>
    </row>
    <row r="700" s="778" customFormat="true" ht="13.5" hidden="false" customHeight="false" outlineLevel="0" collapsed="false">
      <c r="C700" s="792" t="s">
        <v>593</v>
      </c>
      <c r="D700" s="793" t="s">
        <v>742</v>
      </c>
    </row>
    <row r="701" s="778" customFormat="true" ht="13.5" hidden="false" customHeight="false" outlineLevel="0" collapsed="false">
      <c r="C701" s="792" t="s">
        <v>593</v>
      </c>
      <c r="D701" s="793" t="s">
        <v>744</v>
      </c>
    </row>
    <row r="702" s="778" customFormat="true" ht="13.5" hidden="false" customHeight="false" outlineLevel="0" collapsed="false">
      <c r="C702" s="792" t="s">
        <v>593</v>
      </c>
      <c r="D702" s="793" t="s">
        <v>818</v>
      </c>
    </row>
    <row r="703" s="778" customFormat="true" ht="13.5" hidden="false" customHeight="false" outlineLevel="0" collapsed="false">
      <c r="C703" s="792" t="s">
        <v>593</v>
      </c>
      <c r="D703" s="793" t="s">
        <v>700</v>
      </c>
    </row>
    <row r="704" s="778" customFormat="true" ht="13.5" hidden="false" customHeight="false" outlineLevel="0" collapsed="false">
      <c r="C704" s="792" t="s">
        <v>593</v>
      </c>
      <c r="D704" s="793" t="s">
        <v>746</v>
      </c>
    </row>
    <row r="705" s="778" customFormat="true" ht="13.5" hidden="false" customHeight="false" outlineLevel="0" collapsed="false">
      <c r="C705" s="792" t="s">
        <v>593</v>
      </c>
      <c r="D705" s="793" t="s">
        <v>820</v>
      </c>
    </row>
    <row r="706" s="778" customFormat="true" ht="13.5" hidden="false" customHeight="false" outlineLevel="0" collapsed="false">
      <c r="C706" s="792" t="s">
        <v>593</v>
      </c>
      <c r="D706" s="793" t="s">
        <v>822</v>
      </c>
    </row>
    <row r="707" s="778" customFormat="true" ht="13.5" hidden="false" customHeight="false" outlineLevel="0" collapsed="false">
      <c r="C707" s="792" t="s">
        <v>593</v>
      </c>
      <c r="D707" s="793" t="s">
        <v>748</v>
      </c>
    </row>
    <row r="708" s="778" customFormat="true" ht="13.5" hidden="false" customHeight="false" outlineLevel="0" collapsed="false">
      <c r="C708" s="792" t="s">
        <v>593</v>
      </c>
      <c r="D708" s="793" t="s">
        <v>750</v>
      </c>
    </row>
    <row r="709" s="778" customFormat="true" ht="13.5" hidden="false" customHeight="false" outlineLevel="0" collapsed="false">
      <c r="C709" s="792" t="s">
        <v>593</v>
      </c>
      <c r="D709" s="793" t="s">
        <v>991</v>
      </c>
    </row>
    <row r="710" s="778" customFormat="true" ht="13.5" hidden="false" customHeight="false" outlineLevel="0" collapsed="false">
      <c r="C710" s="792" t="s">
        <v>593</v>
      </c>
      <c r="D710" s="793" t="s">
        <v>702</v>
      </c>
    </row>
    <row r="711" s="778" customFormat="true" ht="13.5" hidden="false" customHeight="false" outlineLevel="0" collapsed="false">
      <c r="C711" s="792" t="s">
        <v>593</v>
      </c>
      <c r="D711" s="793" t="s">
        <v>824</v>
      </c>
    </row>
    <row r="712" s="778" customFormat="true" ht="13.5" hidden="false" customHeight="false" outlineLevel="0" collapsed="false">
      <c r="C712" s="792" t="s">
        <v>593</v>
      </c>
      <c r="D712" s="793" t="s">
        <v>826</v>
      </c>
    </row>
    <row r="713" s="778" customFormat="true" ht="13.5" hidden="false" customHeight="false" outlineLevel="0" collapsed="false">
      <c r="C713" s="792" t="s">
        <v>593</v>
      </c>
      <c r="D713" s="793" t="s">
        <v>752</v>
      </c>
    </row>
    <row r="714" s="778" customFormat="true" ht="13.5" hidden="false" customHeight="false" outlineLevel="0" collapsed="false">
      <c r="C714" s="792" t="s">
        <v>593</v>
      </c>
      <c r="D714" s="793" t="s">
        <v>828</v>
      </c>
    </row>
    <row r="715" s="778" customFormat="true" ht="13.5" hidden="false" customHeight="false" outlineLevel="0" collapsed="false">
      <c r="C715" s="792" t="s">
        <v>593</v>
      </c>
      <c r="D715" s="793" t="s">
        <v>1262</v>
      </c>
    </row>
    <row r="716" s="778" customFormat="true" ht="13.5" hidden="false" customHeight="false" outlineLevel="0" collapsed="false">
      <c r="C716" s="792" t="s">
        <v>593</v>
      </c>
      <c r="D716" s="793" t="s">
        <v>830</v>
      </c>
    </row>
    <row r="717" s="778" customFormat="true" ht="13.5" hidden="false" customHeight="false" outlineLevel="0" collapsed="false">
      <c r="C717" s="792" t="s">
        <v>593</v>
      </c>
      <c r="D717" s="793" t="s">
        <v>832</v>
      </c>
    </row>
    <row r="718" s="778" customFormat="true" ht="13.5" hidden="false" customHeight="false" outlineLevel="0" collapsed="false">
      <c r="C718" s="792" t="s">
        <v>593</v>
      </c>
      <c r="D718" s="793" t="s">
        <v>834</v>
      </c>
    </row>
    <row r="719" s="778" customFormat="true" ht="13.5" hidden="false" customHeight="false" outlineLevel="0" collapsed="false">
      <c r="C719" s="792" t="s">
        <v>593</v>
      </c>
      <c r="D719" s="793" t="s">
        <v>993</v>
      </c>
    </row>
    <row r="720" s="778" customFormat="true" ht="13.5" hidden="false" customHeight="false" outlineLevel="0" collapsed="false">
      <c r="C720" s="792" t="s">
        <v>593</v>
      </c>
      <c r="D720" s="793" t="s">
        <v>995</v>
      </c>
    </row>
    <row r="721" s="778" customFormat="true" ht="13.5" hidden="false" customHeight="false" outlineLevel="0" collapsed="false">
      <c r="C721" s="792" t="s">
        <v>593</v>
      </c>
      <c r="D721" s="793" t="s">
        <v>997</v>
      </c>
    </row>
    <row r="722" s="778" customFormat="true" ht="13.5" hidden="false" customHeight="false" outlineLevel="0" collapsed="false">
      <c r="C722" s="792" t="s">
        <v>593</v>
      </c>
      <c r="D722" s="793" t="s">
        <v>1554</v>
      </c>
    </row>
    <row r="723" s="778" customFormat="true" ht="13.5" hidden="false" customHeight="false" outlineLevel="0" collapsed="false">
      <c r="C723" s="792" t="s">
        <v>593</v>
      </c>
      <c r="D723" s="793" t="s">
        <v>1555</v>
      </c>
    </row>
    <row r="724" s="778" customFormat="true" ht="13.5" hidden="false" customHeight="false" outlineLevel="0" collapsed="false">
      <c r="C724" s="792" t="s">
        <v>593</v>
      </c>
      <c r="D724" s="793" t="s">
        <v>1264</v>
      </c>
    </row>
    <row r="725" s="778" customFormat="true" ht="13.5" hidden="false" customHeight="false" outlineLevel="0" collapsed="false">
      <c r="C725" s="792" t="s">
        <v>593</v>
      </c>
      <c r="D725" s="793" t="s">
        <v>1556</v>
      </c>
    </row>
    <row r="726" s="778" customFormat="true" ht="13.5" hidden="false" customHeight="false" outlineLevel="0" collapsed="false">
      <c r="C726" s="792" t="s">
        <v>593</v>
      </c>
      <c r="D726" s="793" t="s">
        <v>1266</v>
      </c>
    </row>
    <row r="727" s="778" customFormat="true" ht="13.5" hidden="false" customHeight="false" outlineLevel="0" collapsed="false">
      <c r="C727" s="792" t="s">
        <v>593</v>
      </c>
      <c r="D727" s="793" t="s">
        <v>1557</v>
      </c>
    </row>
    <row r="728" s="778" customFormat="true" ht="13.5" hidden="false" customHeight="false" outlineLevel="0" collapsed="false">
      <c r="C728" s="792" t="s">
        <v>593</v>
      </c>
      <c r="D728" s="793" t="s">
        <v>1558</v>
      </c>
    </row>
    <row r="729" s="778" customFormat="true" ht="13.5" hidden="false" customHeight="false" outlineLevel="0" collapsed="false">
      <c r="C729" s="792" t="s">
        <v>593</v>
      </c>
      <c r="D729" s="793" t="s">
        <v>836</v>
      </c>
    </row>
    <row r="730" s="778" customFormat="true" ht="13.5" hidden="false" customHeight="false" outlineLevel="0" collapsed="false">
      <c r="C730" s="792" t="s">
        <v>593</v>
      </c>
      <c r="D730" s="793" t="s">
        <v>999</v>
      </c>
    </row>
    <row r="731" s="778" customFormat="true" ht="13.5" hidden="false" customHeight="false" outlineLevel="0" collapsed="false">
      <c r="C731" s="792" t="s">
        <v>596</v>
      </c>
      <c r="D731" s="793" t="s">
        <v>1268</v>
      </c>
    </row>
    <row r="732" s="778" customFormat="true" ht="13.5" hidden="false" customHeight="false" outlineLevel="0" collapsed="false">
      <c r="C732" s="792" t="s">
        <v>596</v>
      </c>
      <c r="D732" s="793" t="s">
        <v>1559</v>
      </c>
    </row>
    <row r="733" s="778" customFormat="true" ht="13.5" hidden="false" customHeight="false" outlineLevel="0" collapsed="false">
      <c r="C733" s="792" t="s">
        <v>596</v>
      </c>
      <c r="D733" s="793" t="s">
        <v>1560</v>
      </c>
    </row>
    <row r="734" s="778" customFormat="true" ht="13.5" hidden="false" customHeight="false" outlineLevel="0" collapsed="false">
      <c r="C734" s="792" t="s">
        <v>596</v>
      </c>
      <c r="D734" s="793" t="s">
        <v>1561</v>
      </c>
    </row>
    <row r="735" s="778" customFormat="true" ht="13.5" hidden="false" customHeight="false" outlineLevel="0" collapsed="false">
      <c r="C735" s="792" t="s">
        <v>596</v>
      </c>
      <c r="D735" s="793" t="s">
        <v>1562</v>
      </c>
    </row>
    <row r="736" s="778" customFormat="true" ht="13.5" hidden="false" customHeight="false" outlineLevel="0" collapsed="false">
      <c r="C736" s="792" t="s">
        <v>596</v>
      </c>
      <c r="D736" s="793" t="s">
        <v>1563</v>
      </c>
    </row>
    <row r="737" s="778" customFormat="true" ht="13.5" hidden="false" customHeight="false" outlineLevel="0" collapsed="false">
      <c r="C737" s="792" t="s">
        <v>596</v>
      </c>
      <c r="D737" s="793" t="s">
        <v>1564</v>
      </c>
    </row>
    <row r="738" s="778" customFormat="true" ht="13.5" hidden="false" customHeight="false" outlineLevel="0" collapsed="false">
      <c r="C738" s="792" t="s">
        <v>596</v>
      </c>
      <c r="D738" s="793" t="s">
        <v>1565</v>
      </c>
    </row>
    <row r="739" s="778" customFormat="true" ht="13.5" hidden="false" customHeight="false" outlineLevel="0" collapsed="false">
      <c r="C739" s="792" t="s">
        <v>596</v>
      </c>
      <c r="D739" s="793" t="s">
        <v>1566</v>
      </c>
    </row>
    <row r="740" s="778" customFormat="true" ht="13.5" hidden="false" customHeight="false" outlineLevel="0" collapsed="false">
      <c r="C740" s="792" t="s">
        <v>596</v>
      </c>
      <c r="D740" s="793" t="s">
        <v>1567</v>
      </c>
    </row>
    <row r="741" s="778" customFormat="true" ht="13.5" hidden="false" customHeight="false" outlineLevel="0" collapsed="false">
      <c r="C741" s="792" t="s">
        <v>596</v>
      </c>
      <c r="D741" s="793" t="s">
        <v>1568</v>
      </c>
    </row>
    <row r="742" s="778" customFormat="true" ht="13.5" hidden="false" customHeight="false" outlineLevel="0" collapsed="false">
      <c r="C742" s="792" t="s">
        <v>596</v>
      </c>
      <c r="D742" s="793" t="s">
        <v>1569</v>
      </c>
    </row>
    <row r="743" s="778" customFormat="true" ht="13.5" hidden="false" customHeight="false" outlineLevel="0" collapsed="false">
      <c r="C743" s="792" t="s">
        <v>596</v>
      </c>
      <c r="D743" s="793" t="s">
        <v>1570</v>
      </c>
    </row>
    <row r="744" s="778" customFormat="true" ht="13.5" hidden="false" customHeight="false" outlineLevel="0" collapsed="false">
      <c r="C744" s="792" t="s">
        <v>596</v>
      </c>
      <c r="D744" s="793" t="s">
        <v>1571</v>
      </c>
    </row>
    <row r="745" s="778" customFormat="true" ht="13.5" hidden="false" customHeight="false" outlineLevel="0" collapsed="false">
      <c r="C745" s="792" t="s">
        <v>596</v>
      </c>
      <c r="D745" s="793" t="s">
        <v>1572</v>
      </c>
    </row>
    <row r="746" s="778" customFormat="true" ht="13.5" hidden="false" customHeight="false" outlineLevel="0" collapsed="false">
      <c r="C746" s="792" t="s">
        <v>596</v>
      </c>
      <c r="D746" s="793" t="s">
        <v>1573</v>
      </c>
    </row>
    <row r="747" s="778" customFormat="true" ht="13.5" hidden="false" customHeight="false" outlineLevel="0" collapsed="false">
      <c r="C747" s="792" t="s">
        <v>596</v>
      </c>
      <c r="D747" s="793" t="s">
        <v>1574</v>
      </c>
    </row>
    <row r="748" s="778" customFormat="true" ht="13.5" hidden="false" customHeight="false" outlineLevel="0" collapsed="false">
      <c r="C748" s="792" t="s">
        <v>596</v>
      </c>
      <c r="D748" s="793" t="s">
        <v>1575</v>
      </c>
    </row>
    <row r="749" s="778" customFormat="true" ht="13.5" hidden="false" customHeight="false" outlineLevel="0" collapsed="false">
      <c r="C749" s="792" t="s">
        <v>596</v>
      </c>
      <c r="D749" s="793" t="s">
        <v>1576</v>
      </c>
    </row>
    <row r="750" s="778" customFormat="true" ht="13.5" hidden="false" customHeight="false" outlineLevel="0" collapsed="false">
      <c r="C750" s="792" t="s">
        <v>596</v>
      </c>
      <c r="D750" s="793" t="s">
        <v>1577</v>
      </c>
    </row>
    <row r="751" s="778" customFormat="true" ht="13.5" hidden="false" customHeight="false" outlineLevel="0" collapsed="false">
      <c r="C751" s="792" t="s">
        <v>596</v>
      </c>
      <c r="D751" s="793" t="s">
        <v>1578</v>
      </c>
    </row>
    <row r="752" s="778" customFormat="true" ht="13.5" hidden="false" customHeight="false" outlineLevel="0" collapsed="false">
      <c r="C752" s="792" t="s">
        <v>596</v>
      </c>
      <c r="D752" s="793" t="s">
        <v>1579</v>
      </c>
    </row>
    <row r="753" s="778" customFormat="true" ht="13.5" hidden="false" customHeight="false" outlineLevel="0" collapsed="false">
      <c r="C753" s="792" t="s">
        <v>596</v>
      </c>
      <c r="D753" s="793" t="s">
        <v>1580</v>
      </c>
    </row>
    <row r="754" s="778" customFormat="true" ht="13.5" hidden="false" customHeight="false" outlineLevel="0" collapsed="false">
      <c r="C754" s="792" t="s">
        <v>596</v>
      </c>
      <c r="D754" s="793" t="s">
        <v>1581</v>
      </c>
    </row>
    <row r="755" s="778" customFormat="true" ht="13.5" hidden="false" customHeight="false" outlineLevel="0" collapsed="false">
      <c r="C755" s="792" t="s">
        <v>596</v>
      </c>
      <c r="D755" s="793" t="s">
        <v>1582</v>
      </c>
    </row>
    <row r="756" s="778" customFormat="true" ht="13.5" hidden="false" customHeight="false" outlineLevel="0" collapsed="false">
      <c r="C756" s="792" t="s">
        <v>596</v>
      </c>
      <c r="D756" s="793" t="s">
        <v>1583</v>
      </c>
    </row>
    <row r="757" s="778" customFormat="true" ht="13.5" hidden="false" customHeight="false" outlineLevel="0" collapsed="false">
      <c r="C757" s="792" t="s">
        <v>596</v>
      </c>
      <c r="D757" s="793" t="s">
        <v>1584</v>
      </c>
    </row>
    <row r="758" s="778" customFormat="true" ht="13.5" hidden="false" customHeight="false" outlineLevel="0" collapsed="false">
      <c r="C758" s="792" t="s">
        <v>596</v>
      </c>
      <c r="D758" s="793" t="s">
        <v>1585</v>
      </c>
    </row>
    <row r="759" s="778" customFormat="true" ht="13.5" hidden="false" customHeight="false" outlineLevel="0" collapsed="false">
      <c r="C759" s="792" t="s">
        <v>596</v>
      </c>
      <c r="D759" s="793" t="s">
        <v>1586</v>
      </c>
    </row>
    <row r="760" s="778" customFormat="true" ht="13.5" hidden="false" customHeight="false" outlineLevel="0" collapsed="false">
      <c r="C760" s="792" t="s">
        <v>596</v>
      </c>
      <c r="D760" s="793" t="s">
        <v>1587</v>
      </c>
    </row>
    <row r="761" s="778" customFormat="true" ht="13.5" hidden="false" customHeight="false" outlineLevel="0" collapsed="false">
      <c r="C761" s="792" t="s">
        <v>599</v>
      </c>
      <c r="D761" s="793" t="s">
        <v>1270</v>
      </c>
    </row>
    <row r="762" s="778" customFormat="true" ht="13.5" hidden="false" customHeight="false" outlineLevel="0" collapsed="false">
      <c r="C762" s="792" t="s">
        <v>599</v>
      </c>
      <c r="D762" s="793" t="s">
        <v>1588</v>
      </c>
    </row>
    <row r="763" s="778" customFormat="true" ht="13.5" hidden="false" customHeight="false" outlineLevel="0" collapsed="false">
      <c r="C763" s="792" t="s">
        <v>599</v>
      </c>
      <c r="D763" s="793" t="s">
        <v>1589</v>
      </c>
    </row>
    <row r="764" s="778" customFormat="true" ht="13.5" hidden="false" customHeight="false" outlineLevel="0" collapsed="false">
      <c r="C764" s="792" t="s">
        <v>599</v>
      </c>
      <c r="D764" s="793" t="s">
        <v>1590</v>
      </c>
    </row>
    <row r="765" s="778" customFormat="true" ht="13.5" hidden="false" customHeight="false" outlineLevel="0" collapsed="false">
      <c r="C765" s="792" t="s">
        <v>599</v>
      </c>
      <c r="D765" s="793" t="s">
        <v>1591</v>
      </c>
    </row>
    <row r="766" s="778" customFormat="true" ht="13.5" hidden="false" customHeight="false" outlineLevel="0" collapsed="false">
      <c r="C766" s="792" t="s">
        <v>599</v>
      </c>
      <c r="D766" s="793" t="s">
        <v>1592</v>
      </c>
    </row>
    <row r="767" s="778" customFormat="true" ht="13.5" hidden="false" customHeight="false" outlineLevel="0" collapsed="false">
      <c r="C767" s="792" t="s">
        <v>599</v>
      </c>
      <c r="D767" s="793" t="s">
        <v>1593</v>
      </c>
    </row>
    <row r="768" s="778" customFormat="true" ht="13.5" hidden="false" customHeight="false" outlineLevel="0" collapsed="false">
      <c r="C768" s="792" t="s">
        <v>599</v>
      </c>
      <c r="D768" s="793" t="s">
        <v>1594</v>
      </c>
    </row>
    <row r="769" s="778" customFormat="true" ht="13.5" hidden="false" customHeight="false" outlineLevel="0" collapsed="false">
      <c r="C769" s="792" t="s">
        <v>599</v>
      </c>
      <c r="D769" s="793" t="s">
        <v>1595</v>
      </c>
    </row>
    <row r="770" s="778" customFormat="true" ht="13.5" hidden="false" customHeight="false" outlineLevel="0" collapsed="false">
      <c r="C770" s="792" t="s">
        <v>599</v>
      </c>
      <c r="D770" s="793" t="s">
        <v>1596</v>
      </c>
    </row>
    <row r="771" s="778" customFormat="true" ht="13.5" hidden="false" customHeight="false" outlineLevel="0" collapsed="false">
      <c r="C771" s="792" t="s">
        <v>599</v>
      </c>
      <c r="D771" s="793" t="s">
        <v>1597</v>
      </c>
    </row>
    <row r="772" s="778" customFormat="true" ht="13.5" hidden="false" customHeight="false" outlineLevel="0" collapsed="false">
      <c r="C772" s="792" t="s">
        <v>599</v>
      </c>
      <c r="D772" s="793" t="s">
        <v>1598</v>
      </c>
    </row>
    <row r="773" s="778" customFormat="true" ht="13.5" hidden="false" customHeight="false" outlineLevel="0" collapsed="false">
      <c r="C773" s="792" t="s">
        <v>599</v>
      </c>
      <c r="D773" s="793" t="s">
        <v>1599</v>
      </c>
    </row>
    <row r="774" s="778" customFormat="true" ht="13.5" hidden="false" customHeight="false" outlineLevel="0" collapsed="false">
      <c r="C774" s="792" t="s">
        <v>599</v>
      </c>
      <c r="D774" s="793" t="s">
        <v>1600</v>
      </c>
    </row>
    <row r="775" s="778" customFormat="true" ht="13.5" hidden="false" customHeight="false" outlineLevel="0" collapsed="false">
      <c r="C775" s="792" t="s">
        <v>599</v>
      </c>
      <c r="D775" s="793" t="s">
        <v>1269</v>
      </c>
    </row>
    <row r="776" s="778" customFormat="true" ht="13.5" hidden="false" customHeight="false" outlineLevel="0" collapsed="false">
      <c r="C776" s="792" t="s">
        <v>602</v>
      </c>
      <c r="D776" s="793" t="s">
        <v>1272</v>
      </c>
    </row>
    <row r="777" s="778" customFormat="true" ht="13.5" hidden="false" customHeight="false" outlineLevel="0" collapsed="false">
      <c r="C777" s="792" t="s">
        <v>602</v>
      </c>
      <c r="D777" s="793" t="s">
        <v>1601</v>
      </c>
    </row>
    <row r="778" s="778" customFormat="true" ht="13.5" hidden="false" customHeight="false" outlineLevel="0" collapsed="false">
      <c r="C778" s="792" t="s">
        <v>602</v>
      </c>
      <c r="D778" s="793" t="s">
        <v>1602</v>
      </c>
    </row>
    <row r="779" s="778" customFormat="true" ht="13.5" hidden="false" customHeight="false" outlineLevel="0" collapsed="false">
      <c r="C779" s="792" t="s">
        <v>602</v>
      </c>
      <c r="D779" s="793" t="s">
        <v>1603</v>
      </c>
    </row>
    <row r="780" s="778" customFormat="true" ht="13.5" hidden="false" customHeight="false" outlineLevel="0" collapsed="false">
      <c r="C780" s="792" t="s">
        <v>602</v>
      </c>
      <c r="D780" s="793" t="s">
        <v>1604</v>
      </c>
    </row>
    <row r="781" s="778" customFormat="true" ht="13.5" hidden="false" customHeight="false" outlineLevel="0" collapsed="false">
      <c r="C781" s="792" t="s">
        <v>602</v>
      </c>
      <c r="D781" s="793" t="s">
        <v>1605</v>
      </c>
    </row>
    <row r="782" s="778" customFormat="true" ht="13.5" hidden="false" customHeight="false" outlineLevel="0" collapsed="false">
      <c r="C782" s="792" t="s">
        <v>602</v>
      </c>
      <c r="D782" s="793" t="s">
        <v>1606</v>
      </c>
    </row>
    <row r="783" s="778" customFormat="true" ht="13.5" hidden="false" customHeight="false" outlineLevel="0" collapsed="false">
      <c r="C783" s="792" t="s">
        <v>602</v>
      </c>
      <c r="D783" s="793" t="s">
        <v>1607</v>
      </c>
    </row>
    <row r="784" s="778" customFormat="true" ht="13.5" hidden="false" customHeight="false" outlineLevel="0" collapsed="false">
      <c r="C784" s="792" t="s">
        <v>602</v>
      </c>
      <c r="D784" s="793" t="s">
        <v>1608</v>
      </c>
    </row>
    <row r="785" s="778" customFormat="true" ht="13.5" hidden="false" customHeight="false" outlineLevel="0" collapsed="false">
      <c r="C785" s="792" t="s">
        <v>602</v>
      </c>
      <c r="D785" s="793" t="s">
        <v>1609</v>
      </c>
    </row>
    <row r="786" s="778" customFormat="true" ht="13.5" hidden="false" customHeight="false" outlineLevel="0" collapsed="false">
      <c r="C786" s="792" t="s">
        <v>602</v>
      </c>
      <c r="D786" s="793" t="s">
        <v>1610</v>
      </c>
    </row>
    <row r="787" s="778" customFormat="true" ht="13.5" hidden="false" customHeight="false" outlineLevel="0" collapsed="false">
      <c r="C787" s="792" t="s">
        <v>602</v>
      </c>
      <c r="D787" s="793" t="s">
        <v>1611</v>
      </c>
    </row>
    <row r="788" s="778" customFormat="true" ht="13.5" hidden="false" customHeight="false" outlineLevel="0" collapsed="false">
      <c r="C788" s="792" t="s">
        <v>602</v>
      </c>
      <c r="D788" s="793" t="s">
        <v>1612</v>
      </c>
    </row>
    <row r="789" s="778" customFormat="true" ht="13.5" hidden="false" customHeight="false" outlineLevel="0" collapsed="false">
      <c r="C789" s="792" t="s">
        <v>602</v>
      </c>
      <c r="D789" s="793" t="s">
        <v>1274</v>
      </c>
    </row>
    <row r="790" s="778" customFormat="true" ht="13.5" hidden="false" customHeight="false" outlineLevel="0" collapsed="false">
      <c r="C790" s="792" t="s">
        <v>602</v>
      </c>
      <c r="D790" s="793" t="s">
        <v>1613</v>
      </c>
    </row>
    <row r="791" s="778" customFormat="true" ht="13.5" hidden="false" customHeight="false" outlineLevel="0" collapsed="false">
      <c r="C791" s="792" t="s">
        <v>602</v>
      </c>
      <c r="D791" s="793" t="s">
        <v>1614</v>
      </c>
    </row>
    <row r="792" s="778" customFormat="true" ht="13.5" hidden="false" customHeight="false" outlineLevel="0" collapsed="false">
      <c r="C792" s="792" t="s">
        <v>602</v>
      </c>
      <c r="D792" s="793" t="s">
        <v>1615</v>
      </c>
    </row>
    <row r="793" s="778" customFormat="true" ht="13.5" hidden="false" customHeight="false" outlineLevel="0" collapsed="false">
      <c r="C793" s="792" t="s">
        <v>602</v>
      </c>
      <c r="D793" s="793" t="s">
        <v>1616</v>
      </c>
    </row>
    <row r="794" s="778" customFormat="true" ht="13.5" hidden="false" customHeight="false" outlineLevel="0" collapsed="false">
      <c r="C794" s="792" t="s">
        <v>602</v>
      </c>
      <c r="D794" s="793" t="s">
        <v>1617</v>
      </c>
    </row>
    <row r="795" s="778" customFormat="true" ht="13.5" hidden="false" customHeight="false" outlineLevel="0" collapsed="false">
      <c r="C795" s="792" t="s">
        <v>605</v>
      </c>
      <c r="D795" s="793" t="s">
        <v>1276</v>
      </c>
    </row>
    <row r="796" s="778" customFormat="true" ht="13.5" hidden="false" customHeight="false" outlineLevel="0" collapsed="false">
      <c r="C796" s="792" t="s">
        <v>605</v>
      </c>
      <c r="D796" s="793" t="s">
        <v>1618</v>
      </c>
    </row>
    <row r="797" s="778" customFormat="true" ht="13.5" hidden="false" customHeight="false" outlineLevel="0" collapsed="false">
      <c r="C797" s="792" t="s">
        <v>605</v>
      </c>
      <c r="D797" s="793" t="s">
        <v>1619</v>
      </c>
    </row>
    <row r="798" s="778" customFormat="true" ht="13.5" hidden="false" customHeight="false" outlineLevel="0" collapsed="false">
      <c r="C798" s="792" t="s">
        <v>605</v>
      </c>
      <c r="D798" s="793" t="s">
        <v>1620</v>
      </c>
    </row>
    <row r="799" s="778" customFormat="true" ht="13.5" hidden="false" customHeight="false" outlineLevel="0" collapsed="false">
      <c r="C799" s="792" t="s">
        <v>605</v>
      </c>
      <c r="D799" s="793" t="s">
        <v>1621</v>
      </c>
    </row>
    <row r="800" s="778" customFormat="true" ht="13.5" hidden="false" customHeight="false" outlineLevel="0" collapsed="false">
      <c r="C800" s="792" t="s">
        <v>605</v>
      </c>
      <c r="D800" s="793" t="s">
        <v>1622</v>
      </c>
    </row>
    <row r="801" s="778" customFormat="true" ht="13.5" hidden="false" customHeight="false" outlineLevel="0" collapsed="false">
      <c r="C801" s="792" t="s">
        <v>605</v>
      </c>
      <c r="D801" s="793" t="s">
        <v>1623</v>
      </c>
    </row>
    <row r="802" s="778" customFormat="true" ht="13.5" hidden="false" customHeight="false" outlineLevel="0" collapsed="false">
      <c r="C802" s="792" t="s">
        <v>605</v>
      </c>
      <c r="D802" s="793" t="s">
        <v>1624</v>
      </c>
    </row>
    <row r="803" s="778" customFormat="true" ht="13.5" hidden="false" customHeight="false" outlineLevel="0" collapsed="false">
      <c r="C803" s="792" t="s">
        <v>605</v>
      </c>
      <c r="D803" s="793" t="s">
        <v>1625</v>
      </c>
    </row>
    <row r="804" s="778" customFormat="true" ht="13.5" hidden="false" customHeight="false" outlineLevel="0" collapsed="false">
      <c r="C804" s="792" t="s">
        <v>605</v>
      </c>
      <c r="D804" s="793" t="s">
        <v>1626</v>
      </c>
    </row>
    <row r="805" s="778" customFormat="true" ht="13.5" hidden="false" customHeight="false" outlineLevel="0" collapsed="false">
      <c r="C805" s="792" t="s">
        <v>605</v>
      </c>
      <c r="D805" s="793" t="s">
        <v>927</v>
      </c>
    </row>
    <row r="806" s="778" customFormat="true" ht="13.5" hidden="false" customHeight="false" outlineLevel="0" collapsed="false">
      <c r="C806" s="792" t="s">
        <v>605</v>
      </c>
      <c r="D806" s="793" t="s">
        <v>1627</v>
      </c>
    </row>
    <row r="807" s="778" customFormat="true" ht="13.5" hidden="false" customHeight="false" outlineLevel="0" collapsed="false">
      <c r="C807" s="792" t="s">
        <v>605</v>
      </c>
      <c r="D807" s="793" t="s">
        <v>1628</v>
      </c>
    </row>
    <row r="808" s="778" customFormat="true" ht="13.5" hidden="false" customHeight="false" outlineLevel="0" collapsed="false">
      <c r="C808" s="792" t="s">
        <v>605</v>
      </c>
      <c r="D808" s="793" t="s">
        <v>1629</v>
      </c>
    </row>
    <row r="809" s="778" customFormat="true" ht="13.5" hidden="false" customHeight="false" outlineLevel="0" collapsed="false">
      <c r="C809" s="792" t="s">
        <v>605</v>
      </c>
      <c r="D809" s="793" t="s">
        <v>1630</v>
      </c>
    </row>
    <row r="810" s="778" customFormat="true" ht="13.5" hidden="false" customHeight="false" outlineLevel="0" collapsed="false">
      <c r="C810" s="792" t="s">
        <v>605</v>
      </c>
      <c r="D810" s="793" t="s">
        <v>1631</v>
      </c>
    </row>
    <row r="811" s="778" customFormat="true" ht="13.5" hidden="false" customHeight="false" outlineLevel="0" collapsed="false">
      <c r="C811" s="792" t="s">
        <v>605</v>
      </c>
      <c r="D811" s="793" t="s">
        <v>1632</v>
      </c>
    </row>
    <row r="812" s="778" customFormat="true" ht="13.5" hidden="false" customHeight="false" outlineLevel="0" collapsed="false">
      <c r="C812" s="792" t="s">
        <v>608</v>
      </c>
      <c r="D812" s="793" t="s">
        <v>1278</v>
      </c>
    </row>
    <row r="813" s="778" customFormat="true" ht="13.5" hidden="false" customHeight="false" outlineLevel="0" collapsed="false">
      <c r="C813" s="792" t="s">
        <v>608</v>
      </c>
      <c r="D813" s="793" t="s">
        <v>1633</v>
      </c>
    </row>
    <row r="814" s="778" customFormat="true" ht="13.5" hidden="false" customHeight="false" outlineLevel="0" collapsed="false">
      <c r="C814" s="792" t="s">
        <v>608</v>
      </c>
      <c r="D814" s="793" t="s">
        <v>1634</v>
      </c>
    </row>
    <row r="815" s="778" customFormat="true" ht="13.5" hidden="false" customHeight="false" outlineLevel="0" collapsed="false">
      <c r="C815" s="792" t="s">
        <v>608</v>
      </c>
      <c r="D815" s="793" t="s">
        <v>1635</v>
      </c>
    </row>
    <row r="816" s="778" customFormat="true" ht="13.5" hidden="false" customHeight="false" outlineLevel="0" collapsed="false">
      <c r="C816" s="792" t="s">
        <v>608</v>
      </c>
      <c r="D816" s="793" t="s">
        <v>1636</v>
      </c>
    </row>
    <row r="817" s="778" customFormat="true" ht="13.5" hidden="false" customHeight="false" outlineLevel="0" collapsed="false">
      <c r="C817" s="792" t="s">
        <v>608</v>
      </c>
      <c r="D817" s="793" t="s">
        <v>1637</v>
      </c>
    </row>
    <row r="818" s="778" customFormat="true" ht="13.5" hidden="false" customHeight="false" outlineLevel="0" collapsed="false">
      <c r="C818" s="792" t="s">
        <v>608</v>
      </c>
      <c r="D818" s="793" t="s">
        <v>1280</v>
      </c>
    </row>
    <row r="819" s="778" customFormat="true" ht="13.5" hidden="false" customHeight="false" outlineLevel="0" collapsed="false">
      <c r="C819" s="792" t="s">
        <v>608</v>
      </c>
      <c r="D819" s="793" t="s">
        <v>1638</v>
      </c>
    </row>
    <row r="820" s="778" customFormat="true" ht="13.5" hidden="false" customHeight="false" outlineLevel="0" collapsed="false">
      <c r="C820" s="792" t="s">
        <v>608</v>
      </c>
      <c r="D820" s="793" t="s">
        <v>1639</v>
      </c>
    </row>
    <row r="821" s="778" customFormat="true" ht="13.5" hidden="false" customHeight="false" outlineLevel="0" collapsed="false">
      <c r="C821" s="792" t="s">
        <v>608</v>
      </c>
      <c r="D821" s="793" t="s">
        <v>1640</v>
      </c>
    </row>
    <row r="822" s="778" customFormat="true" ht="13.5" hidden="false" customHeight="false" outlineLevel="0" collapsed="false">
      <c r="C822" s="792" t="s">
        <v>608</v>
      </c>
      <c r="D822" s="793" t="s">
        <v>1641</v>
      </c>
    </row>
    <row r="823" s="778" customFormat="true" ht="13.5" hidden="false" customHeight="false" outlineLevel="0" collapsed="false">
      <c r="C823" s="792" t="s">
        <v>608</v>
      </c>
      <c r="D823" s="793" t="s">
        <v>1642</v>
      </c>
    </row>
    <row r="824" s="778" customFormat="true" ht="13.5" hidden="false" customHeight="false" outlineLevel="0" collapsed="false">
      <c r="C824" s="792" t="s">
        <v>608</v>
      </c>
      <c r="D824" s="793" t="s">
        <v>1643</v>
      </c>
    </row>
    <row r="825" s="778" customFormat="true" ht="13.5" hidden="false" customHeight="false" outlineLevel="0" collapsed="false">
      <c r="C825" s="792" t="s">
        <v>608</v>
      </c>
      <c r="D825" s="793" t="s">
        <v>1644</v>
      </c>
    </row>
    <row r="826" s="778" customFormat="true" ht="13.5" hidden="false" customHeight="false" outlineLevel="0" collapsed="false">
      <c r="C826" s="792" t="s">
        <v>608</v>
      </c>
      <c r="D826" s="793" t="s">
        <v>1645</v>
      </c>
    </row>
    <row r="827" s="778" customFormat="true" ht="13.5" hidden="false" customHeight="false" outlineLevel="0" collapsed="false">
      <c r="C827" s="792" t="s">
        <v>608</v>
      </c>
      <c r="D827" s="793" t="s">
        <v>1646</v>
      </c>
    </row>
    <row r="828" s="778" customFormat="true" ht="13.5" hidden="false" customHeight="false" outlineLevel="0" collapsed="false">
      <c r="C828" s="792" t="s">
        <v>608</v>
      </c>
      <c r="D828" s="793" t="s">
        <v>1046</v>
      </c>
    </row>
    <row r="829" s="778" customFormat="true" ht="13.5" hidden="false" customHeight="false" outlineLevel="0" collapsed="false">
      <c r="C829" s="792" t="s">
        <v>608</v>
      </c>
      <c r="D829" s="793" t="s">
        <v>1647</v>
      </c>
    </row>
    <row r="830" s="778" customFormat="true" ht="13.5" hidden="false" customHeight="false" outlineLevel="0" collapsed="false">
      <c r="C830" s="792" t="s">
        <v>608</v>
      </c>
      <c r="D830" s="793" t="s">
        <v>1648</v>
      </c>
    </row>
    <row r="831" s="778" customFormat="true" ht="13.5" hidden="false" customHeight="false" outlineLevel="0" collapsed="false">
      <c r="C831" s="792" t="s">
        <v>608</v>
      </c>
      <c r="D831" s="793" t="s">
        <v>1649</v>
      </c>
    </row>
    <row r="832" s="778" customFormat="true" ht="13.5" hidden="false" customHeight="false" outlineLevel="0" collapsed="false">
      <c r="C832" s="792" t="s">
        <v>608</v>
      </c>
      <c r="D832" s="793" t="s">
        <v>1650</v>
      </c>
    </row>
    <row r="833" s="778" customFormat="true" ht="13.5" hidden="false" customHeight="false" outlineLevel="0" collapsed="false">
      <c r="C833" s="792" t="s">
        <v>608</v>
      </c>
      <c r="D833" s="793" t="s">
        <v>1651</v>
      </c>
    </row>
    <row r="834" s="778" customFormat="true" ht="13.5" hidden="false" customHeight="false" outlineLevel="0" collapsed="false">
      <c r="C834" s="792" t="s">
        <v>608</v>
      </c>
      <c r="D834" s="793" t="s">
        <v>1652</v>
      </c>
    </row>
    <row r="835" s="778" customFormat="true" ht="13.5" hidden="false" customHeight="false" outlineLevel="0" collapsed="false">
      <c r="C835" s="792" t="s">
        <v>608</v>
      </c>
      <c r="D835" s="793" t="s">
        <v>1653</v>
      </c>
    </row>
    <row r="836" s="778" customFormat="true" ht="13.5" hidden="false" customHeight="false" outlineLevel="0" collapsed="false">
      <c r="C836" s="792" t="s">
        <v>608</v>
      </c>
      <c r="D836" s="793" t="s">
        <v>1654</v>
      </c>
    </row>
    <row r="837" s="778" customFormat="true" ht="13.5" hidden="false" customHeight="false" outlineLevel="0" collapsed="false">
      <c r="C837" s="792" t="s">
        <v>608</v>
      </c>
      <c r="D837" s="793" t="s">
        <v>1655</v>
      </c>
    </row>
    <row r="838" s="778" customFormat="true" ht="13.5" hidden="false" customHeight="false" outlineLevel="0" collapsed="false">
      <c r="C838" s="792" t="s">
        <v>608</v>
      </c>
      <c r="D838" s="793" t="s">
        <v>1656</v>
      </c>
    </row>
    <row r="839" s="778" customFormat="true" ht="13.5" hidden="false" customHeight="false" outlineLevel="0" collapsed="false">
      <c r="C839" s="792" t="s">
        <v>612</v>
      </c>
      <c r="D839" s="793" t="s">
        <v>1283</v>
      </c>
    </row>
    <row r="840" s="778" customFormat="true" ht="13.5" hidden="false" customHeight="false" outlineLevel="0" collapsed="false">
      <c r="C840" s="792" t="s">
        <v>612</v>
      </c>
      <c r="D840" s="793" t="s">
        <v>1285</v>
      </c>
    </row>
    <row r="841" s="778" customFormat="true" ht="13.5" hidden="false" customHeight="false" outlineLevel="0" collapsed="false">
      <c r="C841" s="792" t="s">
        <v>612</v>
      </c>
      <c r="D841" s="793" t="s">
        <v>1657</v>
      </c>
    </row>
    <row r="842" s="778" customFormat="true" ht="13.5" hidden="false" customHeight="false" outlineLevel="0" collapsed="false">
      <c r="C842" s="792" t="s">
        <v>612</v>
      </c>
      <c r="D842" s="793" t="s">
        <v>1658</v>
      </c>
    </row>
    <row r="843" s="778" customFormat="true" ht="13.5" hidden="false" customHeight="false" outlineLevel="0" collapsed="false">
      <c r="C843" s="792" t="s">
        <v>612</v>
      </c>
      <c r="D843" s="793" t="s">
        <v>1659</v>
      </c>
    </row>
    <row r="844" s="778" customFormat="true" ht="13.5" hidden="false" customHeight="false" outlineLevel="0" collapsed="false">
      <c r="C844" s="792" t="s">
        <v>612</v>
      </c>
      <c r="D844" s="793" t="s">
        <v>1660</v>
      </c>
    </row>
    <row r="845" s="778" customFormat="true" ht="13.5" hidden="false" customHeight="false" outlineLevel="0" collapsed="false">
      <c r="C845" s="792" t="s">
        <v>612</v>
      </c>
      <c r="D845" s="793" t="s">
        <v>1661</v>
      </c>
    </row>
    <row r="846" s="778" customFormat="true" ht="13.5" hidden="false" customHeight="false" outlineLevel="0" collapsed="false">
      <c r="C846" s="792" t="s">
        <v>612</v>
      </c>
      <c r="D846" s="793" t="s">
        <v>1662</v>
      </c>
    </row>
    <row r="847" s="778" customFormat="true" ht="13.5" hidden="false" customHeight="false" outlineLevel="0" collapsed="false">
      <c r="C847" s="792" t="s">
        <v>612</v>
      </c>
      <c r="D847" s="793" t="s">
        <v>1663</v>
      </c>
    </row>
    <row r="848" s="778" customFormat="true" ht="13.5" hidden="false" customHeight="false" outlineLevel="0" collapsed="false">
      <c r="C848" s="792" t="s">
        <v>612</v>
      </c>
      <c r="D848" s="793" t="s">
        <v>1664</v>
      </c>
    </row>
    <row r="849" s="778" customFormat="true" ht="13.5" hidden="false" customHeight="false" outlineLevel="0" collapsed="false">
      <c r="C849" s="792" t="s">
        <v>612</v>
      </c>
      <c r="D849" s="793" t="s">
        <v>1665</v>
      </c>
    </row>
    <row r="850" s="778" customFormat="true" ht="13.5" hidden="false" customHeight="false" outlineLevel="0" collapsed="false">
      <c r="C850" s="792" t="s">
        <v>612</v>
      </c>
      <c r="D850" s="793" t="s">
        <v>1666</v>
      </c>
    </row>
    <row r="851" s="778" customFormat="true" ht="13.5" hidden="false" customHeight="false" outlineLevel="0" collapsed="false">
      <c r="C851" s="792" t="s">
        <v>612</v>
      </c>
      <c r="D851" s="793" t="s">
        <v>1667</v>
      </c>
    </row>
    <row r="852" s="778" customFormat="true" ht="13.5" hidden="false" customHeight="false" outlineLevel="0" collapsed="false">
      <c r="C852" s="792" t="s">
        <v>612</v>
      </c>
      <c r="D852" s="793" t="s">
        <v>1668</v>
      </c>
    </row>
    <row r="853" s="778" customFormat="true" ht="13.5" hidden="false" customHeight="false" outlineLevel="0" collapsed="false">
      <c r="C853" s="792" t="s">
        <v>612</v>
      </c>
      <c r="D853" s="793" t="s">
        <v>1287</v>
      </c>
    </row>
    <row r="854" s="778" customFormat="true" ht="13.5" hidden="false" customHeight="false" outlineLevel="0" collapsed="false">
      <c r="C854" s="792" t="s">
        <v>612</v>
      </c>
      <c r="D854" s="793" t="s">
        <v>1669</v>
      </c>
    </row>
    <row r="855" s="778" customFormat="true" ht="13.5" hidden="false" customHeight="false" outlineLevel="0" collapsed="false">
      <c r="C855" s="792" t="s">
        <v>612</v>
      </c>
      <c r="D855" s="793" t="s">
        <v>1670</v>
      </c>
    </row>
    <row r="856" s="778" customFormat="true" ht="13.5" hidden="false" customHeight="false" outlineLevel="0" collapsed="false">
      <c r="C856" s="792" t="s">
        <v>612</v>
      </c>
      <c r="D856" s="793" t="s">
        <v>1671</v>
      </c>
    </row>
    <row r="857" s="778" customFormat="true" ht="13.5" hidden="false" customHeight="false" outlineLevel="0" collapsed="false">
      <c r="C857" s="792" t="s">
        <v>612</v>
      </c>
      <c r="D857" s="793" t="s">
        <v>1672</v>
      </c>
    </row>
    <row r="858" s="778" customFormat="true" ht="13.5" hidden="false" customHeight="false" outlineLevel="0" collapsed="false">
      <c r="C858" s="792" t="s">
        <v>612</v>
      </c>
      <c r="D858" s="793" t="s">
        <v>1673</v>
      </c>
    </row>
    <row r="859" s="778" customFormat="true" ht="13.5" hidden="false" customHeight="false" outlineLevel="0" collapsed="false">
      <c r="C859" s="792" t="s">
        <v>612</v>
      </c>
      <c r="D859" s="793" t="s">
        <v>1674</v>
      </c>
    </row>
    <row r="860" s="778" customFormat="true" ht="13.5" hidden="false" customHeight="false" outlineLevel="0" collapsed="false">
      <c r="C860" s="792" t="s">
        <v>612</v>
      </c>
      <c r="D860" s="793" t="s">
        <v>1495</v>
      </c>
    </row>
    <row r="861" s="778" customFormat="true" ht="13.5" hidden="false" customHeight="false" outlineLevel="0" collapsed="false">
      <c r="C861" s="792" t="s">
        <v>612</v>
      </c>
      <c r="D861" s="793" t="s">
        <v>1675</v>
      </c>
    </row>
    <row r="862" s="778" customFormat="true" ht="13.5" hidden="false" customHeight="false" outlineLevel="0" collapsed="false">
      <c r="C862" s="792" t="s">
        <v>612</v>
      </c>
      <c r="D862" s="793" t="s">
        <v>1676</v>
      </c>
    </row>
    <row r="863" s="778" customFormat="true" ht="13.5" hidden="false" customHeight="false" outlineLevel="0" collapsed="false">
      <c r="C863" s="792" t="s">
        <v>612</v>
      </c>
      <c r="D863" s="793" t="s">
        <v>1677</v>
      </c>
    </row>
    <row r="864" s="778" customFormat="true" ht="13.5" hidden="false" customHeight="false" outlineLevel="0" collapsed="false">
      <c r="C864" s="792" t="s">
        <v>612</v>
      </c>
      <c r="D864" s="793" t="s">
        <v>1678</v>
      </c>
    </row>
    <row r="865" s="778" customFormat="true" ht="13.5" hidden="false" customHeight="false" outlineLevel="0" collapsed="false">
      <c r="C865" s="792" t="s">
        <v>612</v>
      </c>
      <c r="D865" s="793" t="s">
        <v>1679</v>
      </c>
    </row>
    <row r="866" s="778" customFormat="true" ht="13.5" hidden="false" customHeight="false" outlineLevel="0" collapsed="false">
      <c r="C866" s="792" t="s">
        <v>612</v>
      </c>
      <c r="D866" s="793" t="s">
        <v>1680</v>
      </c>
    </row>
    <row r="867" s="778" customFormat="true" ht="13.5" hidden="false" customHeight="false" outlineLevel="0" collapsed="false">
      <c r="C867" s="792" t="s">
        <v>612</v>
      </c>
      <c r="D867" s="793" t="s">
        <v>1681</v>
      </c>
    </row>
    <row r="868" s="778" customFormat="true" ht="13.5" hidden="false" customHeight="false" outlineLevel="0" collapsed="false">
      <c r="C868" s="792" t="s">
        <v>612</v>
      </c>
      <c r="D868" s="793" t="s">
        <v>1682</v>
      </c>
    </row>
    <row r="869" s="778" customFormat="true" ht="13.5" hidden="false" customHeight="false" outlineLevel="0" collapsed="false">
      <c r="C869" s="792" t="s">
        <v>612</v>
      </c>
      <c r="D869" s="793" t="s">
        <v>1683</v>
      </c>
    </row>
    <row r="870" s="778" customFormat="true" ht="13.5" hidden="false" customHeight="false" outlineLevel="0" collapsed="false">
      <c r="C870" s="792" t="s">
        <v>612</v>
      </c>
      <c r="D870" s="793" t="s">
        <v>1684</v>
      </c>
    </row>
    <row r="871" s="778" customFormat="true" ht="13.5" hidden="false" customHeight="false" outlineLevel="0" collapsed="false">
      <c r="C871" s="792" t="s">
        <v>612</v>
      </c>
      <c r="D871" s="793" t="s">
        <v>1685</v>
      </c>
    </row>
    <row r="872" s="778" customFormat="true" ht="13.5" hidden="false" customHeight="false" outlineLevel="0" collapsed="false">
      <c r="C872" s="792" t="s">
        <v>612</v>
      </c>
      <c r="D872" s="793" t="s">
        <v>1686</v>
      </c>
    </row>
    <row r="873" s="778" customFormat="true" ht="13.5" hidden="false" customHeight="false" outlineLevel="0" collapsed="false">
      <c r="C873" s="792" t="s">
        <v>612</v>
      </c>
      <c r="D873" s="793" t="s">
        <v>1687</v>
      </c>
    </row>
    <row r="874" s="778" customFormat="true" ht="13.5" hidden="false" customHeight="false" outlineLevel="0" collapsed="false">
      <c r="C874" s="792" t="s">
        <v>612</v>
      </c>
      <c r="D874" s="793" t="s">
        <v>1688</v>
      </c>
    </row>
    <row r="875" s="778" customFormat="true" ht="13.5" hidden="false" customHeight="false" outlineLevel="0" collapsed="false">
      <c r="C875" s="792" t="s">
        <v>612</v>
      </c>
      <c r="D875" s="793" t="s">
        <v>1689</v>
      </c>
    </row>
    <row r="876" s="778" customFormat="true" ht="13.5" hidden="false" customHeight="false" outlineLevel="0" collapsed="false">
      <c r="C876" s="792" t="s">
        <v>612</v>
      </c>
      <c r="D876" s="793" t="s">
        <v>1690</v>
      </c>
    </row>
    <row r="877" s="778" customFormat="true" ht="13.5" hidden="false" customHeight="false" outlineLevel="0" collapsed="false">
      <c r="C877" s="792" t="s">
        <v>612</v>
      </c>
      <c r="D877" s="793" t="s">
        <v>1691</v>
      </c>
    </row>
    <row r="878" s="778" customFormat="true" ht="13.5" hidden="false" customHeight="false" outlineLevel="0" collapsed="false">
      <c r="C878" s="792" t="s">
        <v>612</v>
      </c>
      <c r="D878" s="793" t="s">
        <v>1692</v>
      </c>
    </row>
    <row r="879" s="778" customFormat="true" ht="13.5" hidden="false" customHeight="false" outlineLevel="0" collapsed="false">
      <c r="C879" s="792" t="s">
        <v>612</v>
      </c>
      <c r="D879" s="793" t="s">
        <v>1693</v>
      </c>
    </row>
    <row r="880" s="778" customFormat="true" ht="13.5" hidden="false" customHeight="false" outlineLevel="0" collapsed="false">
      <c r="C880" s="792" t="s">
        <v>612</v>
      </c>
      <c r="D880" s="793" t="s">
        <v>1694</v>
      </c>
    </row>
    <row r="881" s="778" customFormat="true" ht="13.5" hidden="false" customHeight="false" outlineLevel="0" collapsed="false">
      <c r="C881" s="792" t="s">
        <v>612</v>
      </c>
      <c r="D881" s="793" t="s">
        <v>1695</v>
      </c>
    </row>
    <row r="882" s="778" customFormat="true" ht="13.5" hidden="false" customHeight="false" outlineLevel="0" collapsed="false">
      <c r="C882" s="792" t="s">
        <v>612</v>
      </c>
      <c r="D882" s="793" t="s">
        <v>1696</v>
      </c>
    </row>
    <row r="883" s="778" customFormat="true" ht="13.5" hidden="false" customHeight="false" outlineLevel="0" collapsed="false">
      <c r="C883" s="792" t="s">
        <v>612</v>
      </c>
      <c r="D883" s="793" t="s">
        <v>1697</v>
      </c>
    </row>
    <row r="884" s="778" customFormat="true" ht="13.5" hidden="false" customHeight="false" outlineLevel="0" collapsed="false">
      <c r="C884" s="792" t="s">
        <v>612</v>
      </c>
      <c r="D884" s="793" t="s">
        <v>1698</v>
      </c>
    </row>
    <row r="885" s="778" customFormat="true" ht="13.5" hidden="false" customHeight="false" outlineLevel="0" collapsed="false">
      <c r="C885" s="792" t="s">
        <v>612</v>
      </c>
      <c r="D885" s="793" t="s">
        <v>1699</v>
      </c>
    </row>
    <row r="886" s="778" customFormat="true" ht="13.5" hidden="false" customHeight="false" outlineLevel="0" collapsed="false">
      <c r="C886" s="792" t="s">
        <v>612</v>
      </c>
      <c r="D886" s="793" t="s">
        <v>1700</v>
      </c>
    </row>
    <row r="887" s="778" customFormat="true" ht="13.5" hidden="false" customHeight="false" outlineLevel="0" collapsed="false">
      <c r="C887" s="792" t="s">
        <v>612</v>
      </c>
      <c r="D887" s="793" t="s">
        <v>1701</v>
      </c>
    </row>
    <row r="888" s="778" customFormat="true" ht="13.5" hidden="false" customHeight="false" outlineLevel="0" collapsed="false">
      <c r="C888" s="792" t="s">
        <v>612</v>
      </c>
      <c r="D888" s="793" t="s">
        <v>1702</v>
      </c>
    </row>
    <row r="889" s="778" customFormat="true" ht="13.5" hidden="false" customHeight="false" outlineLevel="0" collapsed="false">
      <c r="C889" s="792" t="s">
        <v>612</v>
      </c>
      <c r="D889" s="793" t="s">
        <v>1703</v>
      </c>
    </row>
    <row r="890" s="778" customFormat="true" ht="13.5" hidden="false" customHeight="false" outlineLevel="0" collapsed="false">
      <c r="C890" s="792" t="s">
        <v>612</v>
      </c>
      <c r="D890" s="793" t="s">
        <v>1704</v>
      </c>
    </row>
    <row r="891" s="778" customFormat="true" ht="13.5" hidden="false" customHeight="false" outlineLevel="0" collapsed="false">
      <c r="C891" s="792" t="s">
        <v>612</v>
      </c>
      <c r="D891" s="793" t="s">
        <v>1705</v>
      </c>
    </row>
    <row r="892" s="778" customFormat="true" ht="13.5" hidden="false" customHeight="false" outlineLevel="0" collapsed="false">
      <c r="C892" s="792" t="s">
        <v>612</v>
      </c>
      <c r="D892" s="793" t="s">
        <v>1706</v>
      </c>
    </row>
    <row r="893" s="778" customFormat="true" ht="13.5" hidden="false" customHeight="false" outlineLevel="0" collapsed="false">
      <c r="C893" s="792" t="s">
        <v>612</v>
      </c>
      <c r="D893" s="793" t="s">
        <v>1707</v>
      </c>
    </row>
    <row r="894" s="778" customFormat="true" ht="13.5" hidden="false" customHeight="false" outlineLevel="0" collapsed="false">
      <c r="C894" s="792" t="s">
        <v>612</v>
      </c>
      <c r="D894" s="793" t="s">
        <v>1708</v>
      </c>
    </row>
    <row r="895" s="778" customFormat="true" ht="13.5" hidden="false" customHeight="false" outlineLevel="0" collapsed="false">
      <c r="C895" s="792" t="s">
        <v>612</v>
      </c>
      <c r="D895" s="793" t="s">
        <v>1709</v>
      </c>
    </row>
    <row r="896" s="778" customFormat="true" ht="13.5" hidden="false" customHeight="false" outlineLevel="0" collapsed="false">
      <c r="C896" s="792" t="s">
        <v>612</v>
      </c>
      <c r="D896" s="793" t="s">
        <v>1710</v>
      </c>
    </row>
    <row r="897" s="778" customFormat="true" ht="13.5" hidden="false" customHeight="false" outlineLevel="0" collapsed="false">
      <c r="C897" s="792" t="s">
        <v>612</v>
      </c>
      <c r="D897" s="793" t="s">
        <v>1711</v>
      </c>
    </row>
    <row r="898" s="778" customFormat="true" ht="13.5" hidden="false" customHeight="false" outlineLevel="0" collapsed="false">
      <c r="C898" s="792" t="s">
        <v>612</v>
      </c>
      <c r="D898" s="793" t="s">
        <v>1712</v>
      </c>
    </row>
    <row r="899" s="778" customFormat="true" ht="13.5" hidden="false" customHeight="false" outlineLevel="0" collapsed="false">
      <c r="C899" s="792" t="s">
        <v>612</v>
      </c>
      <c r="D899" s="793" t="s">
        <v>1713</v>
      </c>
    </row>
    <row r="900" s="778" customFormat="true" ht="13.5" hidden="false" customHeight="false" outlineLevel="0" collapsed="false">
      <c r="C900" s="792" t="s">
        <v>612</v>
      </c>
      <c r="D900" s="793" t="s">
        <v>1714</v>
      </c>
    </row>
    <row r="901" s="778" customFormat="true" ht="13.5" hidden="false" customHeight="false" outlineLevel="0" collapsed="false">
      <c r="C901" s="792" t="s">
        <v>612</v>
      </c>
      <c r="D901" s="793" t="s">
        <v>1715</v>
      </c>
    </row>
    <row r="902" s="778" customFormat="true" ht="13.5" hidden="false" customHeight="false" outlineLevel="0" collapsed="false">
      <c r="C902" s="792" t="s">
        <v>612</v>
      </c>
      <c r="D902" s="793" t="s">
        <v>927</v>
      </c>
    </row>
    <row r="903" s="778" customFormat="true" ht="13.5" hidden="false" customHeight="false" outlineLevel="0" collapsed="false">
      <c r="C903" s="792" t="s">
        <v>612</v>
      </c>
      <c r="D903" s="793" t="s">
        <v>1716</v>
      </c>
    </row>
    <row r="904" s="778" customFormat="true" ht="13.5" hidden="false" customHeight="false" outlineLevel="0" collapsed="false">
      <c r="C904" s="792" t="s">
        <v>612</v>
      </c>
      <c r="D904" s="793" t="s">
        <v>1717</v>
      </c>
    </row>
    <row r="905" s="778" customFormat="true" ht="13.5" hidden="false" customHeight="false" outlineLevel="0" collapsed="false">
      <c r="C905" s="792" t="s">
        <v>612</v>
      </c>
      <c r="D905" s="793" t="s">
        <v>1718</v>
      </c>
    </row>
    <row r="906" s="778" customFormat="true" ht="13.5" hidden="false" customHeight="false" outlineLevel="0" collapsed="false">
      <c r="C906" s="792" t="s">
        <v>612</v>
      </c>
      <c r="D906" s="793" t="s">
        <v>1719</v>
      </c>
    </row>
    <row r="907" s="778" customFormat="true" ht="13.5" hidden="false" customHeight="false" outlineLevel="0" collapsed="false">
      <c r="C907" s="792" t="s">
        <v>612</v>
      </c>
      <c r="D907" s="793" t="s">
        <v>1720</v>
      </c>
    </row>
    <row r="908" s="778" customFormat="true" ht="13.5" hidden="false" customHeight="false" outlineLevel="0" collapsed="false">
      <c r="C908" s="792" t="s">
        <v>612</v>
      </c>
      <c r="D908" s="793" t="s">
        <v>1501</v>
      </c>
    </row>
    <row r="909" s="778" customFormat="true" ht="13.5" hidden="false" customHeight="false" outlineLevel="0" collapsed="false">
      <c r="C909" s="792" t="s">
        <v>612</v>
      </c>
      <c r="D909" s="793" t="s">
        <v>1721</v>
      </c>
    </row>
    <row r="910" s="778" customFormat="true" ht="13.5" hidden="false" customHeight="false" outlineLevel="0" collapsed="false">
      <c r="C910" s="792" t="s">
        <v>612</v>
      </c>
      <c r="D910" s="793" t="s">
        <v>1722</v>
      </c>
    </row>
    <row r="911" s="778" customFormat="true" ht="13.5" hidden="false" customHeight="false" outlineLevel="0" collapsed="false">
      <c r="C911" s="792" t="s">
        <v>612</v>
      </c>
      <c r="D911" s="793" t="s">
        <v>1723</v>
      </c>
    </row>
    <row r="912" s="778" customFormat="true" ht="13.5" hidden="false" customHeight="false" outlineLevel="0" collapsed="false">
      <c r="C912" s="792" t="s">
        <v>612</v>
      </c>
      <c r="D912" s="793" t="s">
        <v>1724</v>
      </c>
    </row>
    <row r="913" s="778" customFormat="true" ht="13.5" hidden="false" customHeight="false" outlineLevel="0" collapsed="false">
      <c r="C913" s="792" t="s">
        <v>612</v>
      </c>
      <c r="D913" s="793" t="s">
        <v>1725</v>
      </c>
    </row>
    <row r="914" s="778" customFormat="true" ht="13.5" hidden="false" customHeight="false" outlineLevel="0" collapsed="false">
      <c r="C914" s="792" t="s">
        <v>612</v>
      </c>
      <c r="D914" s="793" t="s">
        <v>1726</v>
      </c>
    </row>
    <row r="915" s="778" customFormat="true" ht="13.5" hidden="false" customHeight="false" outlineLevel="0" collapsed="false">
      <c r="C915" s="792" t="s">
        <v>612</v>
      </c>
      <c r="D915" s="793" t="s">
        <v>1727</v>
      </c>
    </row>
    <row r="916" s="778" customFormat="true" ht="13.5" hidden="false" customHeight="false" outlineLevel="0" collapsed="false">
      <c r="C916" s="792" t="s">
        <v>616</v>
      </c>
      <c r="D916" s="793" t="s">
        <v>1001</v>
      </c>
    </row>
    <row r="917" s="778" customFormat="true" ht="13.5" hidden="false" customHeight="false" outlineLevel="0" collapsed="false">
      <c r="C917" s="792" t="s">
        <v>616</v>
      </c>
      <c r="D917" s="793" t="s">
        <v>1289</v>
      </c>
    </row>
    <row r="918" s="778" customFormat="true" ht="13.5" hidden="false" customHeight="false" outlineLevel="0" collapsed="false">
      <c r="C918" s="792" t="s">
        <v>616</v>
      </c>
      <c r="D918" s="793" t="s">
        <v>1728</v>
      </c>
    </row>
    <row r="919" s="778" customFormat="true" ht="13.5" hidden="false" customHeight="false" outlineLevel="0" collapsed="false">
      <c r="C919" s="792" t="s">
        <v>616</v>
      </c>
      <c r="D919" s="793" t="s">
        <v>1291</v>
      </c>
    </row>
    <row r="920" s="778" customFormat="true" ht="13.5" hidden="false" customHeight="false" outlineLevel="0" collapsed="false">
      <c r="C920" s="792" t="s">
        <v>616</v>
      </c>
      <c r="D920" s="793" t="s">
        <v>1729</v>
      </c>
    </row>
    <row r="921" s="778" customFormat="true" ht="13.5" hidden="false" customHeight="false" outlineLevel="0" collapsed="false">
      <c r="C921" s="792" t="s">
        <v>616</v>
      </c>
      <c r="D921" s="793" t="s">
        <v>1730</v>
      </c>
    </row>
    <row r="922" s="778" customFormat="true" ht="13.5" hidden="false" customHeight="false" outlineLevel="0" collapsed="false">
      <c r="C922" s="792" t="s">
        <v>616</v>
      </c>
      <c r="D922" s="793" t="s">
        <v>1731</v>
      </c>
    </row>
    <row r="923" s="778" customFormat="true" ht="13.5" hidden="false" customHeight="false" outlineLevel="0" collapsed="false">
      <c r="C923" s="792" t="s">
        <v>616</v>
      </c>
      <c r="D923" s="793" t="s">
        <v>1732</v>
      </c>
    </row>
    <row r="924" s="778" customFormat="true" ht="13.5" hidden="false" customHeight="false" outlineLevel="0" collapsed="false">
      <c r="C924" s="792" t="s">
        <v>616</v>
      </c>
      <c r="D924" s="793" t="s">
        <v>1733</v>
      </c>
    </row>
    <row r="925" s="778" customFormat="true" ht="13.5" hidden="false" customHeight="false" outlineLevel="0" collapsed="false">
      <c r="C925" s="792" t="s">
        <v>616</v>
      </c>
      <c r="D925" s="793" t="s">
        <v>1734</v>
      </c>
    </row>
    <row r="926" s="778" customFormat="true" ht="13.5" hidden="false" customHeight="false" outlineLevel="0" collapsed="false">
      <c r="C926" s="792" t="s">
        <v>616</v>
      </c>
      <c r="D926" s="793" t="s">
        <v>1293</v>
      </c>
    </row>
    <row r="927" s="778" customFormat="true" ht="13.5" hidden="false" customHeight="false" outlineLevel="0" collapsed="false">
      <c r="C927" s="792" t="s">
        <v>616</v>
      </c>
      <c r="D927" s="793" t="s">
        <v>1735</v>
      </c>
    </row>
    <row r="928" s="778" customFormat="true" ht="13.5" hidden="false" customHeight="false" outlineLevel="0" collapsed="false">
      <c r="C928" s="792" t="s">
        <v>616</v>
      </c>
      <c r="D928" s="793" t="s">
        <v>1295</v>
      </c>
    </row>
    <row r="929" s="778" customFormat="true" ht="13.5" hidden="false" customHeight="false" outlineLevel="0" collapsed="false">
      <c r="C929" s="792" t="s">
        <v>616</v>
      </c>
      <c r="D929" s="793" t="s">
        <v>1297</v>
      </c>
    </row>
    <row r="930" s="778" customFormat="true" ht="13.5" hidden="false" customHeight="false" outlineLevel="0" collapsed="false">
      <c r="C930" s="792" t="s">
        <v>616</v>
      </c>
      <c r="D930" s="793" t="s">
        <v>1736</v>
      </c>
    </row>
    <row r="931" s="778" customFormat="true" ht="13.5" hidden="false" customHeight="false" outlineLevel="0" collapsed="false">
      <c r="C931" s="792" t="s">
        <v>616</v>
      </c>
      <c r="D931" s="793" t="s">
        <v>1737</v>
      </c>
    </row>
    <row r="932" s="778" customFormat="true" ht="13.5" hidden="false" customHeight="false" outlineLevel="0" collapsed="false">
      <c r="C932" s="792" t="s">
        <v>616</v>
      </c>
      <c r="D932" s="793" t="s">
        <v>1738</v>
      </c>
    </row>
    <row r="933" s="778" customFormat="true" ht="13.5" hidden="false" customHeight="false" outlineLevel="0" collapsed="false">
      <c r="C933" s="792" t="s">
        <v>616</v>
      </c>
      <c r="D933" s="793" t="s">
        <v>1739</v>
      </c>
    </row>
    <row r="934" s="778" customFormat="true" ht="13.5" hidden="false" customHeight="false" outlineLevel="0" collapsed="false">
      <c r="C934" s="792" t="s">
        <v>616</v>
      </c>
      <c r="D934" s="793" t="s">
        <v>1740</v>
      </c>
    </row>
    <row r="935" s="778" customFormat="true" ht="13.5" hidden="false" customHeight="false" outlineLevel="0" collapsed="false">
      <c r="C935" s="792" t="s">
        <v>616</v>
      </c>
      <c r="D935" s="793" t="s">
        <v>1741</v>
      </c>
    </row>
    <row r="936" s="778" customFormat="true" ht="13.5" hidden="false" customHeight="false" outlineLevel="0" collapsed="false">
      <c r="C936" s="792" t="s">
        <v>616</v>
      </c>
      <c r="D936" s="793" t="s">
        <v>1742</v>
      </c>
    </row>
    <row r="937" s="778" customFormat="true" ht="13.5" hidden="false" customHeight="false" outlineLevel="0" collapsed="false">
      <c r="C937" s="792" t="s">
        <v>616</v>
      </c>
      <c r="D937" s="793" t="s">
        <v>1743</v>
      </c>
    </row>
    <row r="938" s="778" customFormat="true" ht="13.5" hidden="false" customHeight="false" outlineLevel="0" collapsed="false">
      <c r="C938" s="792" t="s">
        <v>616</v>
      </c>
      <c r="D938" s="793" t="s">
        <v>1744</v>
      </c>
    </row>
    <row r="939" s="778" customFormat="true" ht="13.5" hidden="false" customHeight="false" outlineLevel="0" collapsed="false">
      <c r="C939" s="792" t="s">
        <v>616</v>
      </c>
      <c r="D939" s="793" t="s">
        <v>1745</v>
      </c>
    </row>
    <row r="940" s="778" customFormat="true" ht="13.5" hidden="false" customHeight="false" outlineLevel="0" collapsed="false">
      <c r="C940" s="792" t="s">
        <v>616</v>
      </c>
      <c r="D940" s="793" t="s">
        <v>1746</v>
      </c>
    </row>
    <row r="941" s="778" customFormat="true" ht="13.5" hidden="false" customHeight="false" outlineLevel="0" collapsed="false">
      <c r="C941" s="792" t="s">
        <v>616</v>
      </c>
      <c r="D941" s="793" t="s">
        <v>1747</v>
      </c>
    </row>
    <row r="942" s="778" customFormat="true" ht="13.5" hidden="false" customHeight="false" outlineLevel="0" collapsed="false">
      <c r="C942" s="792" t="s">
        <v>616</v>
      </c>
      <c r="D942" s="793" t="s">
        <v>1748</v>
      </c>
    </row>
    <row r="943" s="778" customFormat="true" ht="13.5" hidden="false" customHeight="false" outlineLevel="0" collapsed="false">
      <c r="C943" s="792" t="s">
        <v>616</v>
      </c>
      <c r="D943" s="793" t="s">
        <v>1749</v>
      </c>
    </row>
    <row r="944" s="778" customFormat="true" ht="13.5" hidden="false" customHeight="false" outlineLevel="0" collapsed="false">
      <c r="C944" s="792" t="s">
        <v>616</v>
      </c>
      <c r="D944" s="793" t="s">
        <v>1750</v>
      </c>
    </row>
    <row r="945" s="778" customFormat="true" ht="13.5" hidden="false" customHeight="false" outlineLevel="0" collapsed="false">
      <c r="C945" s="792" t="s">
        <v>616</v>
      </c>
      <c r="D945" s="793" t="s">
        <v>1751</v>
      </c>
    </row>
    <row r="946" s="778" customFormat="true" ht="13.5" hidden="false" customHeight="false" outlineLevel="0" collapsed="false">
      <c r="C946" s="792" t="s">
        <v>616</v>
      </c>
      <c r="D946" s="793" t="s">
        <v>1752</v>
      </c>
    </row>
    <row r="947" s="778" customFormat="true" ht="13.5" hidden="false" customHeight="false" outlineLevel="0" collapsed="false">
      <c r="C947" s="792" t="s">
        <v>616</v>
      </c>
      <c r="D947" s="793" t="s">
        <v>927</v>
      </c>
    </row>
    <row r="948" s="778" customFormat="true" ht="13.5" hidden="false" customHeight="false" outlineLevel="0" collapsed="false">
      <c r="C948" s="792" t="s">
        <v>616</v>
      </c>
      <c r="D948" s="793" t="s">
        <v>1753</v>
      </c>
    </row>
    <row r="949" s="778" customFormat="true" ht="13.5" hidden="false" customHeight="false" outlineLevel="0" collapsed="false">
      <c r="C949" s="792" t="s">
        <v>616</v>
      </c>
      <c r="D949" s="793" t="s">
        <v>1754</v>
      </c>
    </row>
    <row r="950" s="778" customFormat="true" ht="13.5" hidden="false" customHeight="false" outlineLevel="0" collapsed="false">
      <c r="C950" s="792" t="s">
        <v>616</v>
      </c>
      <c r="D950" s="793" t="s">
        <v>1755</v>
      </c>
    </row>
    <row r="951" s="778" customFormat="true" ht="13.5" hidden="false" customHeight="false" outlineLevel="0" collapsed="false">
      <c r="C951" s="792" t="s">
        <v>616</v>
      </c>
      <c r="D951" s="793" t="s">
        <v>1756</v>
      </c>
    </row>
    <row r="952" s="778" customFormat="true" ht="13.5" hidden="false" customHeight="false" outlineLevel="0" collapsed="false">
      <c r="C952" s="792" t="s">
        <v>616</v>
      </c>
      <c r="D952" s="793" t="s">
        <v>1757</v>
      </c>
    </row>
    <row r="953" s="778" customFormat="true" ht="13.5" hidden="false" customHeight="false" outlineLevel="0" collapsed="false">
      <c r="C953" s="792" t="s">
        <v>616</v>
      </c>
      <c r="D953" s="793" t="s">
        <v>1758</v>
      </c>
    </row>
    <row r="954" s="778" customFormat="true" ht="13.5" hidden="false" customHeight="false" outlineLevel="0" collapsed="false">
      <c r="C954" s="792" t="s">
        <v>616</v>
      </c>
      <c r="D954" s="793" t="s">
        <v>1759</v>
      </c>
    </row>
    <row r="955" s="778" customFormat="true" ht="13.5" hidden="false" customHeight="false" outlineLevel="0" collapsed="false">
      <c r="C955" s="792" t="s">
        <v>616</v>
      </c>
      <c r="D955" s="793" t="s">
        <v>1760</v>
      </c>
    </row>
    <row r="956" s="778" customFormat="true" ht="13.5" hidden="false" customHeight="false" outlineLevel="0" collapsed="false">
      <c r="C956" s="792" t="s">
        <v>616</v>
      </c>
      <c r="D956" s="793" t="s">
        <v>1761</v>
      </c>
    </row>
    <row r="957" s="778" customFormat="true" ht="13.5" hidden="false" customHeight="false" outlineLevel="0" collapsed="false">
      <c r="C957" s="792" t="s">
        <v>616</v>
      </c>
      <c r="D957" s="793" t="s">
        <v>1762</v>
      </c>
    </row>
    <row r="958" s="778" customFormat="true" ht="13.5" hidden="false" customHeight="false" outlineLevel="0" collapsed="false">
      <c r="C958" s="792" t="s">
        <v>619</v>
      </c>
      <c r="D958" s="793" t="s">
        <v>1003</v>
      </c>
    </row>
    <row r="959" s="778" customFormat="true" ht="13.5" hidden="false" customHeight="false" outlineLevel="0" collapsed="false">
      <c r="C959" s="792" t="s">
        <v>619</v>
      </c>
      <c r="D959" s="793" t="s">
        <v>1299</v>
      </c>
    </row>
    <row r="960" s="778" customFormat="true" ht="13.5" hidden="false" customHeight="false" outlineLevel="0" collapsed="false">
      <c r="C960" s="792" t="s">
        <v>619</v>
      </c>
      <c r="D960" s="793" t="s">
        <v>1301</v>
      </c>
    </row>
    <row r="961" s="778" customFormat="true" ht="13.5" hidden="false" customHeight="false" outlineLevel="0" collapsed="false">
      <c r="C961" s="792" t="s">
        <v>619</v>
      </c>
      <c r="D961" s="793" t="s">
        <v>1763</v>
      </c>
    </row>
    <row r="962" s="778" customFormat="true" ht="13.5" hidden="false" customHeight="false" outlineLevel="0" collapsed="false">
      <c r="C962" s="792" t="s">
        <v>619</v>
      </c>
      <c r="D962" s="793" t="s">
        <v>1303</v>
      </c>
    </row>
    <row r="963" s="778" customFormat="true" ht="13.5" hidden="false" customHeight="false" outlineLevel="0" collapsed="false">
      <c r="C963" s="792" t="s">
        <v>619</v>
      </c>
      <c r="D963" s="793" t="s">
        <v>1305</v>
      </c>
    </row>
    <row r="964" s="778" customFormat="true" ht="13.5" hidden="false" customHeight="false" outlineLevel="0" collapsed="false">
      <c r="C964" s="792" t="s">
        <v>619</v>
      </c>
      <c r="D964" s="793" t="s">
        <v>1764</v>
      </c>
    </row>
    <row r="965" s="778" customFormat="true" ht="13.5" hidden="false" customHeight="false" outlineLevel="0" collapsed="false">
      <c r="C965" s="792" t="s">
        <v>619</v>
      </c>
      <c r="D965" s="793" t="s">
        <v>1307</v>
      </c>
    </row>
    <row r="966" s="778" customFormat="true" ht="13.5" hidden="false" customHeight="false" outlineLevel="0" collapsed="false">
      <c r="C966" s="792" t="s">
        <v>619</v>
      </c>
      <c r="D966" s="793" t="s">
        <v>1309</v>
      </c>
    </row>
    <row r="967" s="778" customFormat="true" ht="13.5" hidden="false" customHeight="false" outlineLevel="0" collapsed="false">
      <c r="C967" s="792" t="s">
        <v>619</v>
      </c>
      <c r="D967" s="793" t="s">
        <v>1311</v>
      </c>
    </row>
    <row r="968" s="778" customFormat="true" ht="13.5" hidden="false" customHeight="false" outlineLevel="0" collapsed="false">
      <c r="C968" s="792" t="s">
        <v>619</v>
      </c>
      <c r="D968" s="793" t="s">
        <v>1313</v>
      </c>
    </row>
    <row r="969" s="778" customFormat="true" ht="13.5" hidden="false" customHeight="false" outlineLevel="0" collapsed="false">
      <c r="C969" s="792" t="s">
        <v>619</v>
      </c>
      <c r="D969" s="793" t="s">
        <v>1315</v>
      </c>
    </row>
    <row r="970" s="778" customFormat="true" ht="13.5" hidden="false" customHeight="false" outlineLevel="0" collapsed="false">
      <c r="C970" s="792" t="s">
        <v>619</v>
      </c>
      <c r="D970" s="793" t="s">
        <v>1317</v>
      </c>
    </row>
    <row r="971" s="778" customFormat="true" ht="13.5" hidden="false" customHeight="false" outlineLevel="0" collapsed="false">
      <c r="C971" s="792" t="s">
        <v>619</v>
      </c>
      <c r="D971" s="793" t="s">
        <v>1319</v>
      </c>
    </row>
    <row r="972" s="778" customFormat="true" ht="13.5" hidden="false" customHeight="false" outlineLevel="0" collapsed="false">
      <c r="C972" s="792" t="s">
        <v>619</v>
      </c>
      <c r="D972" s="793" t="s">
        <v>1321</v>
      </c>
    </row>
    <row r="973" s="778" customFormat="true" ht="13.5" hidden="false" customHeight="false" outlineLevel="0" collapsed="false">
      <c r="C973" s="792" t="s">
        <v>619</v>
      </c>
      <c r="D973" s="793" t="s">
        <v>1765</v>
      </c>
    </row>
    <row r="974" s="778" customFormat="true" ht="13.5" hidden="false" customHeight="false" outlineLevel="0" collapsed="false">
      <c r="C974" s="792" t="s">
        <v>619</v>
      </c>
      <c r="D974" s="793" t="s">
        <v>1323</v>
      </c>
    </row>
    <row r="975" s="778" customFormat="true" ht="13.5" hidden="false" customHeight="false" outlineLevel="0" collapsed="false">
      <c r="C975" s="792" t="s">
        <v>619</v>
      </c>
      <c r="D975" s="793" t="s">
        <v>1766</v>
      </c>
    </row>
    <row r="976" s="778" customFormat="true" ht="13.5" hidden="false" customHeight="false" outlineLevel="0" collapsed="false">
      <c r="C976" s="792" t="s">
        <v>619</v>
      </c>
      <c r="D976" s="793" t="s">
        <v>1767</v>
      </c>
    </row>
    <row r="977" s="778" customFormat="true" ht="13.5" hidden="false" customHeight="false" outlineLevel="0" collapsed="false">
      <c r="C977" s="792" t="s">
        <v>619</v>
      </c>
      <c r="D977" s="793" t="s">
        <v>1768</v>
      </c>
    </row>
    <row r="978" s="778" customFormat="true" ht="13.5" hidden="false" customHeight="false" outlineLevel="0" collapsed="false">
      <c r="C978" s="792" t="s">
        <v>619</v>
      </c>
      <c r="D978" s="793" t="s">
        <v>1769</v>
      </c>
    </row>
    <row r="979" s="778" customFormat="true" ht="13.5" hidden="false" customHeight="false" outlineLevel="0" collapsed="false">
      <c r="C979" s="792" t="s">
        <v>619</v>
      </c>
      <c r="D979" s="793" t="s">
        <v>1770</v>
      </c>
    </row>
    <row r="980" s="778" customFormat="true" ht="13.5" hidden="false" customHeight="false" outlineLevel="0" collapsed="false">
      <c r="C980" s="792" t="s">
        <v>619</v>
      </c>
      <c r="D980" s="793" t="s">
        <v>1771</v>
      </c>
    </row>
    <row r="981" s="778" customFormat="true" ht="13.5" hidden="false" customHeight="false" outlineLevel="0" collapsed="false">
      <c r="C981" s="792" t="s">
        <v>619</v>
      </c>
      <c r="D981" s="793" t="s">
        <v>1772</v>
      </c>
    </row>
    <row r="982" s="778" customFormat="true" ht="13.5" hidden="false" customHeight="false" outlineLevel="0" collapsed="false">
      <c r="C982" s="792" t="s">
        <v>619</v>
      </c>
      <c r="D982" s="793" t="s">
        <v>1773</v>
      </c>
    </row>
    <row r="983" s="778" customFormat="true" ht="13.5" hidden="false" customHeight="false" outlineLevel="0" collapsed="false">
      <c r="C983" s="792" t="s">
        <v>619</v>
      </c>
      <c r="D983" s="793" t="s">
        <v>1774</v>
      </c>
    </row>
    <row r="984" s="778" customFormat="true" ht="13.5" hidden="false" customHeight="false" outlineLevel="0" collapsed="false">
      <c r="C984" s="792" t="s">
        <v>619</v>
      </c>
      <c r="D984" s="793" t="s">
        <v>1775</v>
      </c>
    </row>
    <row r="985" s="778" customFormat="true" ht="13.5" hidden="false" customHeight="false" outlineLevel="0" collapsed="false">
      <c r="C985" s="792" t="s">
        <v>619</v>
      </c>
      <c r="D985" s="793" t="s">
        <v>1776</v>
      </c>
    </row>
    <row r="986" s="778" customFormat="true" ht="13.5" hidden="false" customHeight="false" outlineLevel="0" collapsed="false">
      <c r="C986" s="792" t="s">
        <v>619</v>
      </c>
      <c r="D986" s="793" t="s">
        <v>1325</v>
      </c>
    </row>
    <row r="987" s="778" customFormat="true" ht="13.5" hidden="false" customHeight="false" outlineLevel="0" collapsed="false">
      <c r="C987" s="792" t="s">
        <v>619</v>
      </c>
      <c r="D987" s="793" t="s">
        <v>913</v>
      </c>
    </row>
    <row r="988" s="778" customFormat="true" ht="13.5" hidden="false" customHeight="false" outlineLevel="0" collapsed="false">
      <c r="C988" s="792" t="s">
        <v>619</v>
      </c>
      <c r="D988" s="793" t="s">
        <v>1327</v>
      </c>
    </row>
    <row r="989" s="778" customFormat="true" ht="13.5" hidden="false" customHeight="false" outlineLevel="0" collapsed="false">
      <c r="C989" s="792" t="s">
        <v>619</v>
      </c>
      <c r="D989" s="793" t="s">
        <v>1329</v>
      </c>
    </row>
    <row r="990" s="778" customFormat="true" ht="13.5" hidden="false" customHeight="false" outlineLevel="0" collapsed="false">
      <c r="C990" s="792" t="s">
        <v>619</v>
      </c>
      <c r="D990" s="793" t="s">
        <v>1777</v>
      </c>
    </row>
    <row r="991" s="778" customFormat="true" ht="13.5" hidden="false" customHeight="false" outlineLevel="0" collapsed="false">
      <c r="C991" s="792" t="s">
        <v>619</v>
      </c>
      <c r="D991" s="793" t="s">
        <v>1331</v>
      </c>
    </row>
    <row r="992" s="778" customFormat="true" ht="13.5" hidden="false" customHeight="false" outlineLevel="0" collapsed="false">
      <c r="C992" s="792" t="s">
        <v>619</v>
      </c>
      <c r="D992" s="793" t="s">
        <v>686</v>
      </c>
    </row>
    <row r="993" s="778" customFormat="true" ht="13.5" hidden="false" customHeight="false" outlineLevel="0" collapsed="false">
      <c r="C993" s="792" t="s">
        <v>622</v>
      </c>
      <c r="D993" s="793" t="s">
        <v>704</v>
      </c>
    </row>
    <row r="994" s="778" customFormat="true" ht="13.5" hidden="false" customHeight="false" outlineLevel="0" collapsed="false">
      <c r="C994" s="792" t="s">
        <v>622</v>
      </c>
      <c r="D994" s="793" t="s">
        <v>1334</v>
      </c>
    </row>
    <row r="995" s="778" customFormat="true" ht="13.5" hidden="false" customHeight="false" outlineLevel="0" collapsed="false">
      <c r="C995" s="792" t="s">
        <v>622</v>
      </c>
      <c r="D995" s="793" t="s">
        <v>1005</v>
      </c>
    </row>
    <row r="996" s="778" customFormat="true" ht="13.5" hidden="false" customHeight="false" outlineLevel="0" collapsed="false">
      <c r="C996" s="792" t="s">
        <v>622</v>
      </c>
      <c r="D996" s="793" t="s">
        <v>1007</v>
      </c>
    </row>
    <row r="997" s="778" customFormat="true" ht="13.5" hidden="false" customHeight="false" outlineLevel="0" collapsed="false">
      <c r="C997" s="792" t="s">
        <v>622</v>
      </c>
      <c r="D997" s="793" t="s">
        <v>1009</v>
      </c>
    </row>
    <row r="998" s="778" customFormat="true" ht="13.5" hidden="false" customHeight="false" outlineLevel="0" collapsed="false">
      <c r="C998" s="792" t="s">
        <v>622</v>
      </c>
      <c r="D998" s="793" t="s">
        <v>1336</v>
      </c>
    </row>
    <row r="999" s="778" customFormat="true" ht="13.5" hidden="false" customHeight="false" outlineLevel="0" collapsed="false">
      <c r="C999" s="792" t="s">
        <v>622</v>
      </c>
      <c r="D999" s="793" t="s">
        <v>1011</v>
      </c>
    </row>
    <row r="1000" s="778" customFormat="true" ht="13.5" hidden="false" customHeight="false" outlineLevel="0" collapsed="false">
      <c r="C1000" s="792" t="s">
        <v>622</v>
      </c>
      <c r="D1000" s="793" t="s">
        <v>1338</v>
      </c>
    </row>
    <row r="1001" s="778" customFormat="true" ht="13.5" hidden="false" customHeight="false" outlineLevel="0" collapsed="false">
      <c r="C1001" s="792" t="s">
        <v>622</v>
      </c>
      <c r="D1001" s="793" t="s">
        <v>1013</v>
      </c>
    </row>
    <row r="1002" s="778" customFormat="true" ht="13.5" hidden="false" customHeight="false" outlineLevel="0" collapsed="false">
      <c r="C1002" s="792" t="s">
        <v>622</v>
      </c>
      <c r="D1002" s="793" t="s">
        <v>1015</v>
      </c>
    </row>
    <row r="1003" s="778" customFormat="true" ht="13.5" hidden="false" customHeight="false" outlineLevel="0" collapsed="false">
      <c r="C1003" s="792" t="s">
        <v>622</v>
      </c>
      <c r="D1003" s="793" t="s">
        <v>706</v>
      </c>
    </row>
    <row r="1004" s="778" customFormat="true" ht="13.5" hidden="false" customHeight="false" outlineLevel="0" collapsed="false">
      <c r="C1004" s="792" t="s">
        <v>622</v>
      </c>
      <c r="D1004" s="793" t="s">
        <v>708</v>
      </c>
    </row>
    <row r="1005" s="778" customFormat="true" ht="13.5" hidden="false" customHeight="false" outlineLevel="0" collapsed="false">
      <c r="C1005" s="792" t="s">
        <v>622</v>
      </c>
      <c r="D1005" s="793" t="s">
        <v>1017</v>
      </c>
    </row>
    <row r="1006" s="778" customFormat="true" ht="13.5" hidden="false" customHeight="false" outlineLevel="0" collapsed="false">
      <c r="C1006" s="792" t="s">
        <v>622</v>
      </c>
      <c r="D1006" s="793" t="s">
        <v>1019</v>
      </c>
    </row>
    <row r="1007" s="778" customFormat="true" ht="13.5" hidden="false" customHeight="false" outlineLevel="0" collapsed="false">
      <c r="C1007" s="792" t="s">
        <v>622</v>
      </c>
      <c r="D1007" s="793" t="s">
        <v>1340</v>
      </c>
    </row>
    <row r="1008" s="778" customFormat="true" ht="13.5" hidden="false" customHeight="false" outlineLevel="0" collapsed="false">
      <c r="C1008" s="792" t="s">
        <v>622</v>
      </c>
      <c r="D1008" s="793" t="s">
        <v>1021</v>
      </c>
    </row>
    <row r="1009" s="778" customFormat="true" ht="13.5" hidden="false" customHeight="false" outlineLevel="0" collapsed="false">
      <c r="C1009" s="792" t="s">
        <v>622</v>
      </c>
      <c r="D1009" s="793" t="s">
        <v>1342</v>
      </c>
    </row>
    <row r="1010" s="778" customFormat="true" ht="13.5" hidden="false" customHeight="false" outlineLevel="0" collapsed="false">
      <c r="C1010" s="792" t="s">
        <v>622</v>
      </c>
      <c r="D1010" s="793" t="s">
        <v>1023</v>
      </c>
    </row>
    <row r="1011" s="778" customFormat="true" ht="13.5" hidden="false" customHeight="false" outlineLevel="0" collapsed="false">
      <c r="C1011" s="792" t="s">
        <v>622</v>
      </c>
      <c r="D1011" s="793" t="s">
        <v>1344</v>
      </c>
    </row>
    <row r="1012" s="778" customFormat="true" ht="13.5" hidden="false" customHeight="false" outlineLevel="0" collapsed="false">
      <c r="C1012" s="792" t="s">
        <v>622</v>
      </c>
      <c r="D1012" s="793" t="s">
        <v>1025</v>
      </c>
    </row>
    <row r="1013" s="778" customFormat="true" ht="13.5" hidden="false" customHeight="false" outlineLevel="0" collapsed="false">
      <c r="C1013" s="792" t="s">
        <v>622</v>
      </c>
      <c r="D1013" s="793" t="s">
        <v>1346</v>
      </c>
    </row>
    <row r="1014" s="778" customFormat="true" ht="13.5" hidden="false" customHeight="false" outlineLevel="0" collapsed="false">
      <c r="C1014" s="792" t="s">
        <v>622</v>
      </c>
      <c r="D1014" s="793" t="s">
        <v>1348</v>
      </c>
    </row>
    <row r="1015" s="778" customFormat="true" ht="13.5" hidden="false" customHeight="false" outlineLevel="0" collapsed="false">
      <c r="C1015" s="792" t="s">
        <v>622</v>
      </c>
      <c r="D1015" s="793" t="s">
        <v>1350</v>
      </c>
    </row>
    <row r="1016" s="778" customFormat="true" ht="13.5" hidden="false" customHeight="false" outlineLevel="0" collapsed="false">
      <c r="C1016" s="792" t="s">
        <v>622</v>
      </c>
      <c r="D1016" s="793" t="s">
        <v>1352</v>
      </c>
    </row>
    <row r="1017" s="778" customFormat="true" ht="13.5" hidden="false" customHeight="false" outlineLevel="0" collapsed="false">
      <c r="C1017" s="792" t="s">
        <v>622</v>
      </c>
      <c r="D1017" s="793" t="s">
        <v>838</v>
      </c>
    </row>
    <row r="1018" s="778" customFormat="true" ht="13.5" hidden="false" customHeight="false" outlineLevel="0" collapsed="false">
      <c r="C1018" s="792" t="s">
        <v>622</v>
      </c>
      <c r="D1018" s="793" t="s">
        <v>1027</v>
      </c>
    </row>
    <row r="1019" s="778" customFormat="true" ht="13.5" hidden="false" customHeight="false" outlineLevel="0" collapsed="false">
      <c r="C1019" s="792" t="s">
        <v>622</v>
      </c>
      <c r="D1019" s="793" t="s">
        <v>1354</v>
      </c>
    </row>
    <row r="1020" s="778" customFormat="true" ht="13.5" hidden="false" customHeight="false" outlineLevel="0" collapsed="false">
      <c r="C1020" s="792" t="s">
        <v>622</v>
      </c>
      <c r="D1020" s="793" t="s">
        <v>1029</v>
      </c>
    </row>
    <row r="1021" s="778" customFormat="true" ht="13.5" hidden="false" customHeight="false" outlineLevel="0" collapsed="false">
      <c r="C1021" s="792" t="s">
        <v>622</v>
      </c>
      <c r="D1021" s="793" t="s">
        <v>840</v>
      </c>
    </row>
    <row r="1022" s="778" customFormat="true" ht="13.5" hidden="false" customHeight="false" outlineLevel="0" collapsed="false">
      <c r="C1022" s="792" t="s">
        <v>622</v>
      </c>
      <c r="D1022" s="793" t="s">
        <v>1031</v>
      </c>
    </row>
    <row r="1023" s="778" customFormat="true" ht="13.5" hidden="false" customHeight="false" outlineLevel="0" collapsed="false">
      <c r="C1023" s="792" t="s">
        <v>622</v>
      </c>
      <c r="D1023" s="793" t="s">
        <v>1356</v>
      </c>
    </row>
    <row r="1024" s="778" customFormat="true" ht="13.5" hidden="false" customHeight="false" outlineLevel="0" collapsed="false">
      <c r="C1024" s="792" t="s">
        <v>622</v>
      </c>
      <c r="D1024" s="793" t="s">
        <v>1033</v>
      </c>
    </row>
    <row r="1025" s="778" customFormat="true" ht="13.5" hidden="false" customHeight="false" outlineLevel="0" collapsed="false">
      <c r="C1025" s="792" t="s">
        <v>622</v>
      </c>
      <c r="D1025" s="793" t="s">
        <v>1035</v>
      </c>
    </row>
    <row r="1026" s="778" customFormat="true" ht="13.5" hidden="false" customHeight="false" outlineLevel="0" collapsed="false">
      <c r="C1026" s="792" t="s">
        <v>622</v>
      </c>
      <c r="D1026" s="793" t="s">
        <v>1037</v>
      </c>
    </row>
    <row r="1027" s="778" customFormat="true" ht="13.5" hidden="false" customHeight="false" outlineLevel="0" collapsed="false">
      <c r="C1027" s="792" t="s">
        <v>622</v>
      </c>
      <c r="D1027" s="793" t="s">
        <v>1039</v>
      </c>
    </row>
    <row r="1028" s="778" customFormat="true" ht="13.5" hidden="false" customHeight="false" outlineLevel="0" collapsed="false">
      <c r="C1028" s="792" t="s">
        <v>622</v>
      </c>
      <c r="D1028" s="793" t="s">
        <v>842</v>
      </c>
    </row>
    <row r="1029" s="778" customFormat="true" ht="13.5" hidden="false" customHeight="false" outlineLevel="0" collapsed="false">
      <c r="C1029" s="792" t="s">
        <v>622</v>
      </c>
      <c r="D1029" s="793" t="s">
        <v>1041</v>
      </c>
    </row>
    <row r="1030" s="778" customFormat="true" ht="13.5" hidden="false" customHeight="false" outlineLevel="0" collapsed="false">
      <c r="C1030" s="792" t="s">
        <v>622</v>
      </c>
      <c r="D1030" s="793" t="s">
        <v>1043</v>
      </c>
    </row>
    <row r="1031" s="778" customFormat="true" ht="13.5" hidden="false" customHeight="false" outlineLevel="0" collapsed="false">
      <c r="C1031" s="792" t="s">
        <v>622</v>
      </c>
      <c r="D1031" s="793" t="s">
        <v>1045</v>
      </c>
    </row>
    <row r="1032" s="778" customFormat="true" ht="13.5" hidden="false" customHeight="false" outlineLevel="0" collapsed="false">
      <c r="C1032" s="792" t="s">
        <v>622</v>
      </c>
      <c r="D1032" s="793" t="s">
        <v>1051</v>
      </c>
    </row>
    <row r="1033" s="778" customFormat="true" ht="13.5" hidden="false" customHeight="false" outlineLevel="0" collapsed="false">
      <c r="C1033" s="792" t="s">
        <v>622</v>
      </c>
      <c r="D1033" s="793" t="s">
        <v>1358</v>
      </c>
    </row>
    <row r="1034" s="778" customFormat="true" ht="13.5" hidden="false" customHeight="false" outlineLevel="0" collapsed="false">
      <c r="C1034" s="792" t="s">
        <v>622</v>
      </c>
      <c r="D1034" s="793" t="s">
        <v>1360</v>
      </c>
    </row>
    <row r="1035" s="778" customFormat="true" ht="13.5" hidden="false" customHeight="false" outlineLevel="0" collapsed="false">
      <c r="C1035" s="792" t="s">
        <v>622</v>
      </c>
      <c r="D1035" s="793" t="s">
        <v>1047</v>
      </c>
    </row>
    <row r="1036" s="778" customFormat="true" ht="13.5" hidden="false" customHeight="false" outlineLevel="0" collapsed="false">
      <c r="C1036" s="792" t="s">
        <v>622</v>
      </c>
      <c r="D1036" s="793" t="s">
        <v>1049</v>
      </c>
    </row>
    <row r="1037" s="778" customFormat="true" ht="13.5" hidden="false" customHeight="false" outlineLevel="0" collapsed="false">
      <c r="C1037" s="792" t="s">
        <v>622</v>
      </c>
      <c r="D1037" s="793" t="s">
        <v>1053</v>
      </c>
    </row>
    <row r="1038" s="778" customFormat="true" ht="13.5" hidden="false" customHeight="false" outlineLevel="0" collapsed="false">
      <c r="C1038" s="792" t="s">
        <v>622</v>
      </c>
      <c r="D1038" s="793" t="s">
        <v>1362</v>
      </c>
    </row>
    <row r="1039" s="778" customFormat="true" ht="13.5" hidden="false" customHeight="false" outlineLevel="0" collapsed="false">
      <c r="C1039" s="792" t="s">
        <v>622</v>
      </c>
      <c r="D1039" s="793" t="s">
        <v>1363</v>
      </c>
    </row>
    <row r="1040" s="778" customFormat="true" ht="13.5" hidden="false" customHeight="false" outlineLevel="0" collapsed="false">
      <c r="C1040" s="792" t="s">
        <v>622</v>
      </c>
      <c r="D1040" s="793" t="s">
        <v>1778</v>
      </c>
    </row>
    <row r="1041" s="778" customFormat="true" ht="13.5" hidden="false" customHeight="false" outlineLevel="0" collapsed="false">
      <c r="C1041" s="792" t="s">
        <v>622</v>
      </c>
      <c r="D1041" s="793" t="s">
        <v>1629</v>
      </c>
    </row>
    <row r="1042" s="778" customFormat="true" ht="13.5" hidden="false" customHeight="false" outlineLevel="0" collapsed="false">
      <c r="C1042" s="792" t="s">
        <v>622</v>
      </c>
      <c r="D1042" s="793" t="s">
        <v>1365</v>
      </c>
    </row>
    <row r="1043" s="778" customFormat="true" ht="13.5" hidden="false" customHeight="false" outlineLevel="0" collapsed="false">
      <c r="C1043" s="792" t="s">
        <v>622</v>
      </c>
      <c r="D1043" s="793" t="s">
        <v>1367</v>
      </c>
    </row>
    <row r="1044" s="778" customFormat="true" ht="13.5" hidden="false" customHeight="false" outlineLevel="0" collapsed="false">
      <c r="C1044" s="792" t="s">
        <v>622</v>
      </c>
      <c r="D1044" s="793" t="s">
        <v>1369</v>
      </c>
    </row>
    <row r="1045" s="778" customFormat="true" ht="13.5" hidden="false" customHeight="false" outlineLevel="0" collapsed="false">
      <c r="C1045" s="792" t="s">
        <v>622</v>
      </c>
      <c r="D1045" s="793" t="s">
        <v>1371</v>
      </c>
    </row>
    <row r="1046" s="778" customFormat="true" ht="13.5" hidden="false" customHeight="false" outlineLevel="0" collapsed="false">
      <c r="C1046" s="792" t="s">
        <v>622</v>
      </c>
      <c r="D1046" s="793" t="s">
        <v>1373</v>
      </c>
    </row>
    <row r="1047" s="778" customFormat="true" ht="13.5" hidden="false" customHeight="false" outlineLevel="0" collapsed="false">
      <c r="C1047" s="792" t="s">
        <v>625</v>
      </c>
      <c r="D1047" s="793" t="s">
        <v>1055</v>
      </c>
    </row>
    <row r="1048" s="778" customFormat="true" ht="13.5" hidden="false" customHeight="false" outlineLevel="0" collapsed="false">
      <c r="C1048" s="792" t="s">
        <v>625</v>
      </c>
      <c r="D1048" s="793" t="s">
        <v>1057</v>
      </c>
    </row>
    <row r="1049" s="778" customFormat="true" ht="13.5" hidden="false" customHeight="false" outlineLevel="0" collapsed="false">
      <c r="C1049" s="792" t="s">
        <v>625</v>
      </c>
      <c r="D1049" s="793" t="s">
        <v>1779</v>
      </c>
    </row>
    <row r="1050" s="778" customFormat="true" ht="13.5" hidden="false" customHeight="false" outlineLevel="0" collapsed="false">
      <c r="C1050" s="792" t="s">
        <v>625</v>
      </c>
      <c r="D1050" s="793" t="s">
        <v>1780</v>
      </c>
    </row>
    <row r="1051" s="778" customFormat="true" ht="13.5" hidden="false" customHeight="false" outlineLevel="0" collapsed="false">
      <c r="C1051" s="792" t="s">
        <v>625</v>
      </c>
      <c r="D1051" s="793" t="s">
        <v>1059</v>
      </c>
    </row>
    <row r="1052" s="778" customFormat="true" ht="13.5" hidden="false" customHeight="false" outlineLevel="0" collapsed="false">
      <c r="C1052" s="792" t="s">
        <v>625</v>
      </c>
      <c r="D1052" s="793" t="s">
        <v>1061</v>
      </c>
    </row>
    <row r="1053" s="778" customFormat="true" ht="13.5" hidden="false" customHeight="false" outlineLevel="0" collapsed="false">
      <c r="C1053" s="792" t="s">
        <v>625</v>
      </c>
      <c r="D1053" s="793" t="s">
        <v>1375</v>
      </c>
    </row>
    <row r="1054" s="778" customFormat="true" ht="13.5" hidden="false" customHeight="false" outlineLevel="0" collapsed="false">
      <c r="C1054" s="792" t="s">
        <v>625</v>
      </c>
      <c r="D1054" s="793" t="s">
        <v>1781</v>
      </c>
    </row>
    <row r="1055" s="778" customFormat="true" ht="13.5" hidden="false" customHeight="false" outlineLevel="0" collapsed="false">
      <c r="C1055" s="792" t="s">
        <v>625</v>
      </c>
      <c r="D1055" s="793" t="s">
        <v>1063</v>
      </c>
    </row>
    <row r="1056" s="778" customFormat="true" ht="13.5" hidden="false" customHeight="false" outlineLevel="0" collapsed="false">
      <c r="C1056" s="792" t="s">
        <v>625</v>
      </c>
      <c r="D1056" s="793" t="s">
        <v>1782</v>
      </c>
    </row>
    <row r="1057" s="778" customFormat="true" ht="13.5" hidden="false" customHeight="false" outlineLevel="0" collapsed="false">
      <c r="C1057" s="792" t="s">
        <v>625</v>
      </c>
      <c r="D1057" s="793" t="s">
        <v>1783</v>
      </c>
    </row>
    <row r="1058" s="778" customFormat="true" ht="13.5" hidden="false" customHeight="false" outlineLevel="0" collapsed="false">
      <c r="C1058" s="792" t="s">
        <v>625</v>
      </c>
      <c r="D1058" s="793" t="s">
        <v>1377</v>
      </c>
    </row>
    <row r="1059" s="778" customFormat="true" ht="13.5" hidden="false" customHeight="false" outlineLevel="0" collapsed="false">
      <c r="C1059" s="792" t="s">
        <v>625</v>
      </c>
      <c r="D1059" s="793" t="s">
        <v>1784</v>
      </c>
    </row>
    <row r="1060" s="778" customFormat="true" ht="13.5" hidden="false" customHeight="false" outlineLevel="0" collapsed="false">
      <c r="C1060" s="792" t="s">
        <v>625</v>
      </c>
      <c r="D1060" s="793" t="s">
        <v>1379</v>
      </c>
    </row>
    <row r="1061" s="778" customFormat="true" ht="13.5" hidden="false" customHeight="false" outlineLevel="0" collapsed="false">
      <c r="C1061" s="792" t="s">
        <v>625</v>
      </c>
      <c r="D1061" s="793" t="s">
        <v>1381</v>
      </c>
    </row>
    <row r="1062" s="778" customFormat="true" ht="13.5" hidden="false" customHeight="false" outlineLevel="0" collapsed="false">
      <c r="C1062" s="792" t="s">
        <v>625</v>
      </c>
      <c r="D1062" s="793" t="s">
        <v>1383</v>
      </c>
    </row>
    <row r="1063" s="778" customFormat="true" ht="13.5" hidden="false" customHeight="false" outlineLevel="0" collapsed="false">
      <c r="C1063" s="792" t="s">
        <v>625</v>
      </c>
      <c r="D1063" s="793" t="s">
        <v>1385</v>
      </c>
    </row>
    <row r="1064" s="778" customFormat="true" ht="13.5" hidden="false" customHeight="false" outlineLevel="0" collapsed="false">
      <c r="C1064" s="792" t="s">
        <v>625</v>
      </c>
      <c r="D1064" s="793" t="s">
        <v>1269</v>
      </c>
    </row>
    <row r="1065" s="778" customFormat="true" ht="13.5" hidden="false" customHeight="false" outlineLevel="0" collapsed="false">
      <c r="C1065" s="792" t="s">
        <v>625</v>
      </c>
      <c r="D1065" s="793" t="s">
        <v>1388</v>
      </c>
    </row>
    <row r="1066" s="778" customFormat="true" ht="13.5" hidden="false" customHeight="false" outlineLevel="0" collapsed="false">
      <c r="C1066" s="792" t="s">
        <v>625</v>
      </c>
      <c r="D1066" s="793" t="s">
        <v>1785</v>
      </c>
    </row>
    <row r="1067" s="778" customFormat="true" ht="13.5" hidden="false" customHeight="false" outlineLevel="0" collapsed="false">
      <c r="C1067" s="792" t="s">
        <v>625</v>
      </c>
      <c r="D1067" s="793" t="s">
        <v>1507</v>
      </c>
    </row>
    <row r="1068" s="778" customFormat="true" ht="13.5" hidden="false" customHeight="false" outlineLevel="0" collapsed="false">
      <c r="C1068" s="792" t="s">
        <v>625</v>
      </c>
      <c r="D1068" s="793" t="s">
        <v>1786</v>
      </c>
    </row>
    <row r="1069" s="778" customFormat="true" ht="13.5" hidden="false" customHeight="false" outlineLevel="0" collapsed="false">
      <c r="C1069" s="792" t="s">
        <v>625</v>
      </c>
      <c r="D1069" s="793" t="s">
        <v>1787</v>
      </c>
    </row>
    <row r="1070" s="778" customFormat="true" ht="13.5" hidden="false" customHeight="false" outlineLevel="0" collapsed="false">
      <c r="C1070" s="792" t="s">
        <v>625</v>
      </c>
      <c r="D1070" s="793" t="s">
        <v>1788</v>
      </c>
    </row>
    <row r="1071" s="778" customFormat="true" ht="13.5" hidden="false" customHeight="false" outlineLevel="0" collapsed="false">
      <c r="C1071" s="792" t="s">
        <v>625</v>
      </c>
      <c r="D1071" s="793" t="s">
        <v>1789</v>
      </c>
    </row>
    <row r="1072" s="778" customFormat="true" ht="13.5" hidden="false" customHeight="false" outlineLevel="0" collapsed="false">
      <c r="C1072" s="792" t="s">
        <v>625</v>
      </c>
      <c r="D1072" s="793" t="s">
        <v>1790</v>
      </c>
    </row>
    <row r="1073" s="778" customFormat="true" ht="13.5" hidden="false" customHeight="false" outlineLevel="0" collapsed="false">
      <c r="C1073" s="792" t="s">
        <v>625</v>
      </c>
      <c r="D1073" s="793" t="s">
        <v>1791</v>
      </c>
    </row>
    <row r="1074" s="778" customFormat="true" ht="13.5" hidden="false" customHeight="false" outlineLevel="0" collapsed="false">
      <c r="C1074" s="792" t="s">
        <v>625</v>
      </c>
      <c r="D1074" s="793" t="s">
        <v>1792</v>
      </c>
    </row>
    <row r="1075" s="778" customFormat="true" ht="13.5" hidden="false" customHeight="false" outlineLevel="0" collapsed="false">
      <c r="C1075" s="792" t="s">
        <v>625</v>
      </c>
      <c r="D1075" s="793" t="s">
        <v>1793</v>
      </c>
    </row>
    <row r="1076" s="778" customFormat="true" ht="13.5" hidden="false" customHeight="false" outlineLevel="0" collapsed="false">
      <c r="C1076" s="792" t="s">
        <v>628</v>
      </c>
      <c r="D1076" s="793" t="s">
        <v>844</v>
      </c>
    </row>
    <row r="1077" s="778" customFormat="true" ht="13.5" hidden="false" customHeight="false" outlineLevel="0" collapsed="false">
      <c r="C1077" s="792" t="s">
        <v>628</v>
      </c>
      <c r="D1077" s="793" t="s">
        <v>1065</v>
      </c>
    </row>
    <row r="1078" s="778" customFormat="true" ht="13.5" hidden="false" customHeight="false" outlineLevel="0" collapsed="false">
      <c r="C1078" s="792" t="s">
        <v>628</v>
      </c>
      <c r="D1078" s="793" t="s">
        <v>1390</v>
      </c>
    </row>
    <row r="1079" s="778" customFormat="true" ht="13.5" hidden="false" customHeight="false" outlineLevel="0" collapsed="false">
      <c r="C1079" s="792" t="s">
        <v>628</v>
      </c>
      <c r="D1079" s="793" t="s">
        <v>1392</v>
      </c>
    </row>
    <row r="1080" s="778" customFormat="true" ht="13.5" hidden="false" customHeight="false" outlineLevel="0" collapsed="false">
      <c r="C1080" s="792" t="s">
        <v>628</v>
      </c>
      <c r="D1080" s="793" t="s">
        <v>846</v>
      </c>
    </row>
    <row r="1081" s="778" customFormat="true" ht="13.5" hidden="false" customHeight="false" outlineLevel="0" collapsed="false">
      <c r="C1081" s="792" t="s">
        <v>628</v>
      </c>
      <c r="D1081" s="793" t="s">
        <v>1067</v>
      </c>
    </row>
    <row r="1082" s="778" customFormat="true" ht="13.5" hidden="false" customHeight="false" outlineLevel="0" collapsed="false">
      <c r="C1082" s="792" t="s">
        <v>628</v>
      </c>
      <c r="D1082" s="793" t="s">
        <v>848</v>
      </c>
    </row>
    <row r="1083" s="778" customFormat="true" ht="13.5" hidden="false" customHeight="false" outlineLevel="0" collapsed="false">
      <c r="C1083" s="792" t="s">
        <v>628</v>
      </c>
      <c r="D1083" s="793" t="s">
        <v>1069</v>
      </c>
    </row>
    <row r="1084" s="778" customFormat="true" ht="13.5" hidden="false" customHeight="false" outlineLevel="0" collapsed="false">
      <c r="C1084" s="792" t="s">
        <v>628</v>
      </c>
      <c r="D1084" s="793" t="s">
        <v>1394</v>
      </c>
    </row>
    <row r="1085" s="778" customFormat="true" ht="13.5" hidden="false" customHeight="false" outlineLevel="0" collapsed="false">
      <c r="C1085" s="792" t="s">
        <v>628</v>
      </c>
      <c r="D1085" s="793" t="s">
        <v>1396</v>
      </c>
    </row>
    <row r="1086" s="778" customFormat="true" ht="13.5" hidden="false" customHeight="false" outlineLevel="0" collapsed="false">
      <c r="C1086" s="792" t="s">
        <v>628</v>
      </c>
      <c r="D1086" s="793" t="s">
        <v>1398</v>
      </c>
    </row>
    <row r="1087" s="778" customFormat="true" ht="13.5" hidden="false" customHeight="false" outlineLevel="0" collapsed="false">
      <c r="C1087" s="792" t="s">
        <v>628</v>
      </c>
      <c r="D1087" s="793" t="s">
        <v>1400</v>
      </c>
    </row>
    <row r="1088" s="778" customFormat="true" ht="13.5" hidden="false" customHeight="false" outlineLevel="0" collapsed="false">
      <c r="C1088" s="792" t="s">
        <v>628</v>
      </c>
      <c r="D1088" s="793" t="s">
        <v>1794</v>
      </c>
    </row>
    <row r="1089" s="778" customFormat="true" ht="13.5" hidden="false" customHeight="false" outlineLevel="0" collapsed="false">
      <c r="C1089" s="792" t="s">
        <v>628</v>
      </c>
      <c r="D1089" s="793" t="s">
        <v>1402</v>
      </c>
    </row>
    <row r="1090" s="778" customFormat="true" ht="13.5" hidden="false" customHeight="false" outlineLevel="0" collapsed="false">
      <c r="C1090" s="792" t="s">
        <v>628</v>
      </c>
      <c r="D1090" s="793" t="s">
        <v>1404</v>
      </c>
    </row>
    <row r="1091" s="778" customFormat="true" ht="13.5" hidden="false" customHeight="false" outlineLevel="0" collapsed="false">
      <c r="C1091" s="792" t="s">
        <v>628</v>
      </c>
      <c r="D1091" s="793" t="s">
        <v>1795</v>
      </c>
    </row>
    <row r="1092" s="778" customFormat="true" ht="13.5" hidden="false" customHeight="false" outlineLevel="0" collapsed="false">
      <c r="C1092" s="792" t="s">
        <v>628</v>
      </c>
      <c r="D1092" s="793" t="s">
        <v>1796</v>
      </c>
    </row>
    <row r="1093" s="778" customFormat="true" ht="13.5" hidden="false" customHeight="false" outlineLevel="0" collapsed="false">
      <c r="C1093" s="792" t="s">
        <v>628</v>
      </c>
      <c r="D1093" s="793" t="s">
        <v>1797</v>
      </c>
    </row>
    <row r="1094" s="778" customFormat="true" ht="13.5" hidden="false" customHeight="false" outlineLevel="0" collapsed="false">
      <c r="C1094" s="792" t="s">
        <v>628</v>
      </c>
      <c r="D1094" s="793" t="s">
        <v>1798</v>
      </c>
    </row>
    <row r="1095" s="778" customFormat="true" ht="13.5" hidden="false" customHeight="false" outlineLevel="0" collapsed="false">
      <c r="C1095" s="792" t="s">
        <v>631</v>
      </c>
      <c r="D1095" s="793" t="s">
        <v>850</v>
      </c>
    </row>
    <row r="1096" s="778" customFormat="true" ht="13.5" hidden="false" customHeight="false" outlineLevel="0" collapsed="false">
      <c r="C1096" s="792" t="s">
        <v>631</v>
      </c>
      <c r="D1096" s="793" t="s">
        <v>1799</v>
      </c>
    </row>
    <row r="1097" s="778" customFormat="true" ht="13.5" hidden="false" customHeight="false" outlineLevel="0" collapsed="false">
      <c r="C1097" s="792" t="s">
        <v>631</v>
      </c>
      <c r="D1097" s="793" t="s">
        <v>1800</v>
      </c>
    </row>
    <row r="1098" s="778" customFormat="true" ht="13.5" hidden="false" customHeight="false" outlineLevel="0" collapsed="false">
      <c r="C1098" s="792" t="s">
        <v>631</v>
      </c>
      <c r="D1098" s="793" t="s">
        <v>1801</v>
      </c>
    </row>
    <row r="1099" s="778" customFormat="true" ht="13.5" hidden="false" customHeight="false" outlineLevel="0" collapsed="false">
      <c r="C1099" s="792" t="s">
        <v>631</v>
      </c>
      <c r="D1099" s="793" t="s">
        <v>1071</v>
      </c>
    </row>
    <row r="1100" s="778" customFormat="true" ht="13.5" hidden="false" customHeight="false" outlineLevel="0" collapsed="false">
      <c r="C1100" s="792" t="s">
        <v>631</v>
      </c>
      <c r="D1100" s="793" t="s">
        <v>1802</v>
      </c>
    </row>
    <row r="1101" s="778" customFormat="true" ht="13.5" hidden="false" customHeight="false" outlineLevel="0" collapsed="false">
      <c r="C1101" s="792" t="s">
        <v>631</v>
      </c>
      <c r="D1101" s="793" t="s">
        <v>1073</v>
      </c>
    </row>
    <row r="1102" s="778" customFormat="true" ht="13.5" hidden="false" customHeight="false" outlineLevel="0" collapsed="false">
      <c r="C1102" s="792" t="s">
        <v>631</v>
      </c>
      <c r="D1102" s="793" t="s">
        <v>1075</v>
      </c>
    </row>
    <row r="1103" s="778" customFormat="true" ht="13.5" hidden="false" customHeight="false" outlineLevel="0" collapsed="false">
      <c r="C1103" s="792" t="s">
        <v>631</v>
      </c>
      <c r="D1103" s="793" t="s">
        <v>1077</v>
      </c>
    </row>
    <row r="1104" s="778" customFormat="true" ht="13.5" hidden="false" customHeight="false" outlineLevel="0" collapsed="false">
      <c r="C1104" s="792" t="s">
        <v>631</v>
      </c>
      <c r="D1104" s="793" t="s">
        <v>852</v>
      </c>
    </row>
    <row r="1105" s="778" customFormat="true" ht="13.5" hidden="false" customHeight="false" outlineLevel="0" collapsed="false">
      <c r="C1105" s="792" t="s">
        <v>631</v>
      </c>
      <c r="D1105" s="793" t="s">
        <v>1079</v>
      </c>
    </row>
    <row r="1106" s="778" customFormat="true" ht="13.5" hidden="false" customHeight="false" outlineLevel="0" collapsed="false">
      <c r="C1106" s="792" t="s">
        <v>631</v>
      </c>
      <c r="D1106" s="793" t="s">
        <v>1081</v>
      </c>
    </row>
    <row r="1107" s="778" customFormat="true" ht="13.5" hidden="false" customHeight="false" outlineLevel="0" collapsed="false">
      <c r="C1107" s="792" t="s">
        <v>631</v>
      </c>
      <c r="D1107" s="793" t="s">
        <v>1803</v>
      </c>
    </row>
    <row r="1108" s="778" customFormat="true" ht="13.5" hidden="false" customHeight="false" outlineLevel="0" collapsed="false">
      <c r="C1108" s="792" t="s">
        <v>631</v>
      </c>
      <c r="D1108" s="793" t="s">
        <v>1804</v>
      </c>
    </row>
    <row r="1109" s="778" customFormat="true" ht="13.5" hidden="false" customHeight="false" outlineLevel="0" collapsed="false">
      <c r="C1109" s="792" t="s">
        <v>631</v>
      </c>
      <c r="D1109" s="793" t="s">
        <v>1083</v>
      </c>
    </row>
    <row r="1110" s="778" customFormat="true" ht="13.5" hidden="false" customHeight="false" outlineLevel="0" collapsed="false">
      <c r="C1110" s="792" t="s">
        <v>631</v>
      </c>
      <c r="D1110" s="793" t="s">
        <v>1085</v>
      </c>
    </row>
    <row r="1111" s="778" customFormat="true" ht="13.5" hidden="false" customHeight="false" outlineLevel="0" collapsed="false">
      <c r="C1111" s="792" t="s">
        <v>631</v>
      </c>
      <c r="D1111" s="793" t="s">
        <v>1406</v>
      </c>
    </row>
    <row r="1112" s="778" customFormat="true" ht="13.5" hidden="false" customHeight="false" outlineLevel="0" collapsed="false">
      <c r="C1112" s="792" t="s">
        <v>631</v>
      </c>
      <c r="D1112" s="793" t="s">
        <v>1805</v>
      </c>
    </row>
    <row r="1113" s="778" customFormat="true" ht="13.5" hidden="false" customHeight="false" outlineLevel="0" collapsed="false">
      <c r="C1113" s="792" t="s">
        <v>631</v>
      </c>
      <c r="D1113" s="793" t="s">
        <v>1806</v>
      </c>
    </row>
    <row r="1114" s="778" customFormat="true" ht="13.5" hidden="false" customHeight="false" outlineLevel="0" collapsed="false">
      <c r="C1114" s="792" t="s">
        <v>631</v>
      </c>
      <c r="D1114" s="793" t="s">
        <v>1807</v>
      </c>
    </row>
    <row r="1115" s="778" customFormat="true" ht="13.5" hidden="false" customHeight="false" outlineLevel="0" collapsed="false">
      <c r="C1115" s="792" t="s">
        <v>631</v>
      </c>
      <c r="D1115" s="793" t="s">
        <v>1808</v>
      </c>
    </row>
    <row r="1116" s="778" customFormat="true" ht="13.5" hidden="false" customHeight="false" outlineLevel="0" collapsed="false">
      <c r="C1116" s="792" t="s">
        <v>631</v>
      </c>
      <c r="D1116" s="793" t="s">
        <v>1087</v>
      </c>
    </row>
    <row r="1117" s="778" customFormat="true" ht="13.5" hidden="false" customHeight="false" outlineLevel="0" collapsed="false">
      <c r="C1117" s="792" t="s">
        <v>631</v>
      </c>
      <c r="D1117" s="793" t="s">
        <v>1809</v>
      </c>
    </row>
    <row r="1118" s="778" customFormat="true" ht="13.5" hidden="false" customHeight="false" outlineLevel="0" collapsed="false">
      <c r="C1118" s="792" t="s">
        <v>631</v>
      </c>
      <c r="D1118" s="793" t="s">
        <v>1810</v>
      </c>
    </row>
    <row r="1119" s="778" customFormat="true" ht="13.5" hidden="false" customHeight="false" outlineLevel="0" collapsed="false">
      <c r="C1119" s="792" t="s">
        <v>631</v>
      </c>
      <c r="D1119" s="793" t="s">
        <v>1811</v>
      </c>
    </row>
    <row r="1120" s="778" customFormat="true" ht="13.5" hidden="false" customHeight="false" outlineLevel="0" collapsed="false">
      <c r="C1120" s="792" t="s">
        <v>631</v>
      </c>
      <c r="D1120" s="793" t="s">
        <v>1812</v>
      </c>
    </row>
    <row r="1121" s="778" customFormat="true" ht="13.5" hidden="false" customHeight="false" outlineLevel="0" collapsed="false">
      <c r="C1121" s="792" t="s">
        <v>634</v>
      </c>
      <c r="D1121" s="793" t="s">
        <v>645</v>
      </c>
    </row>
    <row r="1122" s="778" customFormat="true" ht="13.5" hidden="false" customHeight="false" outlineLevel="0" collapsed="false">
      <c r="C1122" s="792" t="s">
        <v>634</v>
      </c>
      <c r="D1122" s="793" t="s">
        <v>854</v>
      </c>
    </row>
    <row r="1123" s="778" customFormat="true" ht="13.5" hidden="false" customHeight="false" outlineLevel="0" collapsed="false">
      <c r="C1123" s="792" t="s">
        <v>634</v>
      </c>
      <c r="D1123" s="793" t="s">
        <v>1089</v>
      </c>
    </row>
    <row r="1124" s="778" customFormat="true" ht="13.5" hidden="false" customHeight="false" outlineLevel="0" collapsed="false">
      <c r="C1124" s="792" t="s">
        <v>634</v>
      </c>
      <c r="D1124" s="793" t="s">
        <v>754</v>
      </c>
    </row>
    <row r="1125" s="778" customFormat="true" ht="13.5" hidden="false" customHeight="false" outlineLevel="0" collapsed="false">
      <c r="C1125" s="792" t="s">
        <v>634</v>
      </c>
      <c r="D1125" s="793" t="s">
        <v>756</v>
      </c>
    </row>
    <row r="1126" s="778" customFormat="true" ht="13.5" hidden="false" customHeight="false" outlineLevel="0" collapsed="false">
      <c r="C1126" s="792" t="s">
        <v>634</v>
      </c>
      <c r="D1126" s="793" t="s">
        <v>758</v>
      </c>
    </row>
    <row r="1127" s="778" customFormat="true" ht="13.5" hidden="false" customHeight="false" outlineLevel="0" collapsed="false">
      <c r="C1127" s="792" t="s">
        <v>634</v>
      </c>
      <c r="D1127" s="793" t="s">
        <v>1091</v>
      </c>
    </row>
    <row r="1128" s="778" customFormat="true" ht="13.5" hidden="false" customHeight="false" outlineLevel="0" collapsed="false">
      <c r="C1128" s="792" t="s">
        <v>634</v>
      </c>
      <c r="D1128" s="793" t="s">
        <v>760</v>
      </c>
    </row>
    <row r="1129" s="778" customFormat="true" ht="13.5" hidden="false" customHeight="false" outlineLevel="0" collapsed="false">
      <c r="C1129" s="792" t="s">
        <v>634</v>
      </c>
      <c r="D1129" s="793" t="s">
        <v>1093</v>
      </c>
    </row>
    <row r="1130" s="778" customFormat="true" ht="13.5" hidden="false" customHeight="false" outlineLevel="0" collapsed="false">
      <c r="C1130" s="792" t="s">
        <v>634</v>
      </c>
      <c r="D1130" s="793" t="s">
        <v>710</v>
      </c>
    </row>
    <row r="1131" s="778" customFormat="true" ht="13.5" hidden="false" customHeight="false" outlineLevel="0" collapsed="false">
      <c r="C1131" s="792" t="s">
        <v>634</v>
      </c>
      <c r="D1131" s="793" t="s">
        <v>856</v>
      </c>
    </row>
    <row r="1132" s="778" customFormat="true" ht="13.5" hidden="false" customHeight="false" outlineLevel="0" collapsed="false">
      <c r="C1132" s="792" t="s">
        <v>634</v>
      </c>
      <c r="D1132" s="793" t="s">
        <v>858</v>
      </c>
    </row>
    <row r="1133" s="778" customFormat="true" ht="13.5" hidden="false" customHeight="false" outlineLevel="0" collapsed="false">
      <c r="C1133" s="792" t="s">
        <v>634</v>
      </c>
      <c r="D1133" s="793" t="s">
        <v>860</v>
      </c>
    </row>
    <row r="1134" s="778" customFormat="true" ht="13.5" hidden="false" customHeight="false" outlineLevel="0" collapsed="false">
      <c r="C1134" s="792" t="s">
        <v>634</v>
      </c>
      <c r="D1134" s="793" t="s">
        <v>1095</v>
      </c>
    </row>
    <row r="1135" s="778" customFormat="true" ht="13.5" hidden="false" customHeight="false" outlineLevel="0" collapsed="false">
      <c r="C1135" s="792" t="s">
        <v>634</v>
      </c>
      <c r="D1135" s="793" t="s">
        <v>1097</v>
      </c>
    </row>
    <row r="1136" s="778" customFormat="true" ht="13.5" hidden="false" customHeight="false" outlineLevel="0" collapsed="false">
      <c r="C1136" s="792" t="s">
        <v>634</v>
      </c>
      <c r="D1136" s="793" t="s">
        <v>762</v>
      </c>
    </row>
    <row r="1137" s="778" customFormat="true" ht="13.5" hidden="false" customHeight="false" outlineLevel="0" collapsed="false">
      <c r="C1137" s="792" t="s">
        <v>634</v>
      </c>
      <c r="D1137" s="793" t="s">
        <v>1099</v>
      </c>
    </row>
    <row r="1138" s="778" customFormat="true" ht="13.5" hidden="false" customHeight="false" outlineLevel="0" collapsed="false">
      <c r="C1138" s="792" t="s">
        <v>634</v>
      </c>
      <c r="D1138" s="793" t="s">
        <v>862</v>
      </c>
    </row>
    <row r="1139" s="778" customFormat="true" ht="13.5" hidden="false" customHeight="false" outlineLevel="0" collapsed="false">
      <c r="C1139" s="792" t="s">
        <v>634</v>
      </c>
      <c r="D1139" s="793" t="s">
        <v>712</v>
      </c>
    </row>
    <row r="1140" s="778" customFormat="true" ht="13.5" hidden="false" customHeight="false" outlineLevel="0" collapsed="false">
      <c r="C1140" s="792" t="s">
        <v>634</v>
      </c>
      <c r="D1140" s="793" t="s">
        <v>1101</v>
      </c>
    </row>
    <row r="1141" s="778" customFormat="true" ht="13.5" hidden="false" customHeight="false" outlineLevel="0" collapsed="false">
      <c r="C1141" s="792" t="s">
        <v>634</v>
      </c>
      <c r="D1141" s="793" t="s">
        <v>764</v>
      </c>
    </row>
    <row r="1142" s="778" customFormat="true" ht="13.5" hidden="false" customHeight="false" outlineLevel="0" collapsed="false">
      <c r="C1142" s="792" t="s">
        <v>634</v>
      </c>
      <c r="D1142" s="793" t="s">
        <v>1103</v>
      </c>
    </row>
    <row r="1143" s="778" customFormat="true" ht="13.5" hidden="false" customHeight="false" outlineLevel="0" collapsed="false">
      <c r="C1143" s="792" t="s">
        <v>634</v>
      </c>
      <c r="D1143" s="793" t="s">
        <v>1105</v>
      </c>
    </row>
    <row r="1144" s="778" customFormat="true" ht="13.5" hidden="false" customHeight="false" outlineLevel="0" collapsed="false">
      <c r="C1144" s="792" t="s">
        <v>634</v>
      </c>
      <c r="D1144" s="793" t="s">
        <v>714</v>
      </c>
    </row>
    <row r="1145" s="778" customFormat="true" ht="13.5" hidden="false" customHeight="false" outlineLevel="0" collapsed="false">
      <c r="C1145" s="792" t="s">
        <v>634</v>
      </c>
      <c r="D1145" s="793" t="s">
        <v>864</v>
      </c>
    </row>
    <row r="1146" s="778" customFormat="true" ht="13.5" hidden="false" customHeight="false" outlineLevel="0" collapsed="false">
      <c r="C1146" s="792" t="s">
        <v>634</v>
      </c>
      <c r="D1146" s="793" t="s">
        <v>866</v>
      </c>
    </row>
    <row r="1147" s="778" customFormat="true" ht="13.5" hidden="false" customHeight="false" outlineLevel="0" collapsed="false">
      <c r="C1147" s="792" t="s">
        <v>634</v>
      </c>
      <c r="D1147" s="793" t="s">
        <v>1107</v>
      </c>
    </row>
    <row r="1148" s="778" customFormat="true" ht="13.5" hidden="false" customHeight="false" outlineLevel="0" collapsed="false">
      <c r="C1148" s="792" t="s">
        <v>634</v>
      </c>
      <c r="D1148" s="793" t="s">
        <v>868</v>
      </c>
    </row>
    <row r="1149" s="778" customFormat="true" ht="13.5" hidden="false" customHeight="false" outlineLevel="0" collapsed="false">
      <c r="C1149" s="792" t="s">
        <v>634</v>
      </c>
      <c r="D1149" s="793" t="s">
        <v>1109</v>
      </c>
    </row>
    <row r="1150" s="778" customFormat="true" ht="13.5" hidden="false" customHeight="false" outlineLevel="0" collapsed="false">
      <c r="C1150" s="792" t="s">
        <v>634</v>
      </c>
      <c r="D1150" s="793" t="s">
        <v>766</v>
      </c>
    </row>
    <row r="1151" s="778" customFormat="true" ht="13.5" hidden="false" customHeight="false" outlineLevel="0" collapsed="false">
      <c r="C1151" s="792" t="s">
        <v>634</v>
      </c>
      <c r="D1151" s="793" t="s">
        <v>870</v>
      </c>
    </row>
    <row r="1152" s="778" customFormat="true" ht="13.5" hidden="false" customHeight="false" outlineLevel="0" collapsed="false">
      <c r="C1152" s="792" t="s">
        <v>634</v>
      </c>
      <c r="D1152" s="793" t="s">
        <v>1111</v>
      </c>
    </row>
    <row r="1153" s="778" customFormat="true" ht="13.5" hidden="false" customHeight="false" outlineLevel="0" collapsed="false">
      <c r="C1153" s="792" t="s">
        <v>634</v>
      </c>
      <c r="D1153" s="793" t="s">
        <v>1113</v>
      </c>
    </row>
    <row r="1154" s="778" customFormat="true" ht="13.5" hidden="false" customHeight="false" outlineLevel="0" collapsed="false">
      <c r="C1154" s="792" t="s">
        <v>634</v>
      </c>
      <c r="D1154" s="793" t="s">
        <v>1115</v>
      </c>
    </row>
    <row r="1155" s="778" customFormat="true" ht="13.5" hidden="false" customHeight="false" outlineLevel="0" collapsed="false">
      <c r="C1155" s="792" t="s">
        <v>634</v>
      </c>
      <c r="D1155" s="793" t="s">
        <v>1117</v>
      </c>
    </row>
    <row r="1156" s="778" customFormat="true" ht="13.5" hidden="false" customHeight="false" outlineLevel="0" collapsed="false">
      <c r="C1156" s="792" t="s">
        <v>634</v>
      </c>
      <c r="D1156" s="793" t="s">
        <v>1118</v>
      </c>
    </row>
    <row r="1157" s="778" customFormat="true" ht="13.5" hidden="false" customHeight="false" outlineLevel="0" collapsed="false">
      <c r="C1157" s="792" t="s">
        <v>634</v>
      </c>
      <c r="D1157" s="793" t="s">
        <v>1120</v>
      </c>
    </row>
    <row r="1158" s="778" customFormat="true" ht="13.5" hidden="false" customHeight="false" outlineLevel="0" collapsed="false">
      <c r="C1158" s="792" t="s">
        <v>634</v>
      </c>
      <c r="D1158" s="793" t="s">
        <v>1122</v>
      </c>
    </row>
    <row r="1159" s="778" customFormat="true" ht="13.5" hidden="false" customHeight="false" outlineLevel="0" collapsed="false">
      <c r="C1159" s="792" t="s">
        <v>634</v>
      </c>
      <c r="D1159" s="793" t="s">
        <v>1124</v>
      </c>
    </row>
    <row r="1160" s="778" customFormat="true" ht="13.5" hidden="false" customHeight="false" outlineLevel="0" collapsed="false">
      <c r="C1160" s="792" t="s">
        <v>634</v>
      </c>
      <c r="D1160" s="793" t="s">
        <v>1126</v>
      </c>
    </row>
    <row r="1161" s="778" customFormat="true" ht="13.5" hidden="false" customHeight="false" outlineLevel="0" collapsed="false">
      <c r="C1161" s="792" t="s">
        <v>634</v>
      </c>
      <c r="D1161" s="793" t="s">
        <v>1128</v>
      </c>
    </row>
    <row r="1162" s="778" customFormat="true" ht="13.5" hidden="false" customHeight="false" outlineLevel="0" collapsed="false">
      <c r="C1162" s="792" t="s">
        <v>634</v>
      </c>
      <c r="D1162" s="793" t="s">
        <v>1130</v>
      </c>
    </row>
    <row r="1163" s="778" customFormat="true" ht="13.5" hidden="false" customHeight="false" outlineLevel="0" collapsed="false">
      <c r="C1163" s="792" t="s">
        <v>634</v>
      </c>
      <c r="D1163" s="793" t="s">
        <v>1131</v>
      </c>
    </row>
    <row r="1164" s="778" customFormat="true" ht="13.5" hidden="false" customHeight="false" outlineLevel="0" collapsed="false">
      <c r="C1164" s="792" t="s">
        <v>637</v>
      </c>
      <c r="D1164" s="793" t="s">
        <v>768</v>
      </c>
    </row>
    <row r="1165" s="778" customFormat="true" ht="13.5" hidden="false" customHeight="false" outlineLevel="0" collapsed="false">
      <c r="C1165" s="792" t="s">
        <v>637</v>
      </c>
      <c r="D1165" s="793" t="s">
        <v>1408</v>
      </c>
    </row>
    <row r="1166" s="778" customFormat="true" ht="13.5" hidden="false" customHeight="false" outlineLevel="0" collapsed="false">
      <c r="C1166" s="792" t="s">
        <v>637</v>
      </c>
      <c r="D1166" s="793" t="s">
        <v>872</v>
      </c>
    </row>
    <row r="1167" s="778" customFormat="true" ht="13.5" hidden="false" customHeight="false" outlineLevel="0" collapsed="false">
      <c r="C1167" s="792" t="s">
        <v>637</v>
      </c>
      <c r="D1167" s="793" t="s">
        <v>1133</v>
      </c>
    </row>
    <row r="1168" s="778" customFormat="true" ht="13.5" hidden="false" customHeight="false" outlineLevel="0" collapsed="false">
      <c r="C1168" s="792" t="s">
        <v>637</v>
      </c>
      <c r="D1168" s="793" t="s">
        <v>716</v>
      </c>
    </row>
    <row r="1169" s="778" customFormat="true" ht="13.5" hidden="false" customHeight="false" outlineLevel="0" collapsed="false">
      <c r="C1169" s="792" t="s">
        <v>637</v>
      </c>
      <c r="D1169" s="793" t="s">
        <v>1813</v>
      </c>
    </row>
    <row r="1170" s="778" customFormat="true" ht="13.5" hidden="false" customHeight="false" outlineLevel="0" collapsed="false">
      <c r="C1170" s="792" t="s">
        <v>637</v>
      </c>
      <c r="D1170" s="793" t="s">
        <v>718</v>
      </c>
    </row>
    <row r="1171" s="778" customFormat="true" ht="13.5" hidden="false" customHeight="false" outlineLevel="0" collapsed="false">
      <c r="C1171" s="792" t="s">
        <v>637</v>
      </c>
      <c r="D1171" s="793" t="s">
        <v>874</v>
      </c>
    </row>
    <row r="1172" s="778" customFormat="true" ht="13.5" hidden="false" customHeight="false" outlineLevel="0" collapsed="false">
      <c r="C1172" s="792" t="s">
        <v>637</v>
      </c>
      <c r="D1172" s="793" t="s">
        <v>1814</v>
      </c>
    </row>
    <row r="1173" s="778" customFormat="true" ht="13.5" hidden="false" customHeight="false" outlineLevel="0" collapsed="false">
      <c r="C1173" s="792" t="s">
        <v>637</v>
      </c>
      <c r="D1173" s="793" t="s">
        <v>1815</v>
      </c>
    </row>
    <row r="1174" s="778" customFormat="true" ht="13.5" hidden="false" customHeight="false" outlineLevel="0" collapsed="false">
      <c r="C1174" s="792" t="s">
        <v>637</v>
      </c>
      <c r="D1174" s="793" t="s">
        <v>1410</v>
      </c>
    </row>
    <row r="1175" s="778" customFormat="true" ht="13.5" hidden="false" customHeight="false" outlineLevel="0" collapsed="false">
      <c r="C1175" s="792" t="s">
        <v>637</v>
      </c>
      <c r="D1175" s="793" t="s">
        <v>1816</v>
      </c>
    </row>
    <row r="1176" s="778" customFormat="true" ht="13.5" hidden="false" customHeight="false" outlineLevel="0" collapsed="false">
      <c r="C1176" s="792" t="s">
        <v>637</v>
      </c>
      <c r="D1176" s="793" t="s">
        <v>1817</v>
      </c>
    </row>
    <row r="1177" s="778" customFormat="true" ht="13.5" hidden="false" customHeight="false" outlineLevel="0" collapsed="false">
      <c r="C1177" s="792" t="s">
        <v>637</v>
      </c>
      <c r="D1177" s="793" t="s">
        <v>720</v>
      </c>
    </row>
    <row r="1178" s="778" customFormat="true" ht="13.5" hidden="false" customHeight="false" outlineLevel="0" collapsed="false">
      <c r="C1178" s="792" t="s">
        <v>637</v>
      </c>
      <c r="D1178" s="793" t="s">
        <v>1412</v>
      </c>
    </row>
    <row r="1179" s="778" customFormat="true" ht="13.5" hidden="false" customHeight="false" outlineLevel="0" collapsed="false">
      <c r="C1179" s="792" t="s">
        <v>637</v>
      </c>
      <c r="D1179" s="793" t="s">
        <v>1414</v>
      </c>
    </row>
    <row r="1180" s="778" customFormat="true" ht="13.5" hidden="false" customHeight="false" outlineLevel="0" collapsed="false">
      <c r="C1180" s="792" t="s">
        <v>637</v>
      </c>
      <c r="D1180" s="793" t="s">
        <v>876</v>
      </c>
    </row>
    <row r="1181" s="778" customFormat="true" ht="13.5" hidden="false" customHeight="false" outlineLevel="0" collapsed="false">
      <c r="C1181" s="792" t="s">
        <v>637</v>
      </c>
      <c r="D1181" s="793" t="s">
        <v>1818</v>
      </c>
    </row>
    <row r="1182" s="778" customFormat="true" ht="13.5" hidden="false" customHeight="false" outlineLevel="0" collapsed="false">
      <c r="C1182" s="792" t="s">
        <v>637</v>
      </c>
      <c r="D1182" s="793" t="s">
        <v>878</v>
      </c>
    </row>
    <row r="1183" s="778" customFormat="true" ht="13.5" hidden="false" customHeight="false" outlineLevel="0" collapsed="false">
      <c r="C1183" s="792" t="s">
        <v>637</v>
      </c>
      <c r="D1183" s="793" t="s">
        <v>1819</v>
      </c>
    </row>
    <row r="1184" s="778" customFormat="true" ht="13.5" hidden="false" customHeight="false" outlineLevel="0" collapsed="false">
      <c r="C1184" s="792" t="s">
        <v>637</v>
      </c>
      <c r="D1184" s="793" t="s">
        <v>1820</v>
      </c>
    </row>
    <row r="1185" s="778" customFormat="true" ht="13.5" hidden="false" customHeight="false" outlineLevel="0" collapsed="false">
      <c r="C1185" s="792" t="s">
        <v>637</v>
      </c>
      <c r="D1185" s="793" t="s">
        <v>1821</v>
      </c>
    </row>
    <row r="1186" s="778" customFormat="true" ht="13.5" hidden="false" customHeight="false" outlineLevel="0" collapsed="false">
      <c r="C1186" s="792" t="s">
        <v>637</v>
      </c>
      <c r="D1186" s="793" t="s">
        <v>1822</v>
      </c>
    </row>
    <row r="1187" s="778" customFormat="true" ht="13.5" hidden="false" customHeight="false" outlineLevel="0" collapsed="false">
      <c r="C1187" s="792" t="s">
        <v>637</v>
      </c>
      <c r="D1187" s="793" t="s">
        <v>1823</v>
      </c>
    </row>
    <row r="1188" s="778" customFormat="true" ht="13.5" hidden="false" customHeight="false" outlineLevel="0" collapsed="false">
      <c r="C1188" s="792" t="s">
        <v>637</v>
      </c>
      <c r="D1188" s="793" t="s">
        <v>1824</v>
      </c>
    </row>
    <row r="1189" s="778" customFormat="true" ht="13.5" hidden="false" customHeight="false" outlineLevel="0" collapsed="false">
      <c r="C1189" s="792" t="s">
        <v>637</v>
      </c>
      <c r="D1189" s="793" t="s">
        <v>1825</v>
      </c>
    </row>
    <row r="1190" s="778" customFormat="true" ht="13.5" hidden="false" customHeight="false" outlineLevel="0" collapsed="false">
      <c r="C1190" s="792" t="s">
        <v>637</v>
      </c>
      <c r="D1190" s="793" t="s">
        <v>1826</v>
      </c>
    </row>
    <row r="1191" s="778" customFormat="true" ht="13.5" hidden="false" customHeight="false" outlineLevel="0" collapsed="false">
      <c r="C1191" s="792" t="s">
        <v>637</v>
      </c>
      <c r="D1191" s="793" t="s">
        <v>1827</v>
      </c>
    </row>
    <row r="1192" s="778" customFormat="true" ht="13.5" hidden="false" customHeight="false" outlineLevel="0" collapsed="false">
      <c r="C1192" s="792" t="s">
        <v>637</v>
      </c>
      <c r="D1192" s="793" t="s">
        <v>1828</v>
      </c>
    </row>
    <row r="1193" s="778" customFormat="true" ht="13.5" hidden="false" customHeight="false" outlineLevel="0" collapsed="false">
      <c r="C1193" s="792" t="s">
        <v>637</v>
      </c>
      <c r="D1193" s="793" t="s">
        <v>1135</v>
      </c>
    </row>
    <row r="1194" s="778" customFormat="true" ht="13.5" hidden="false" customHeight="false" outlineLevel="0" collapsed="false">
      <c r="C1194" s="792" t="s">
        <v>637</v>
      </c>
      <c r="D1194" s="793" t="s">
        <v>1829</v>
      </c>
    </row>
    <row r="1195" s="778" customFormat="true" ht="13.5" hidden="false" customHeight="false" outlineLevel="0" collapsed="false">
      <c r="C1195" s="792" t="s">
        <v>637</v>
      </c>
      <c r="D1195" s="793" t="s">
        <v>1416</v>
      </c>
    </row>
    <row r="1196" s="778" customFormat="true" ht="13.5" hidden="false" customHeight="false" outlineLevel="0" collapsed="false">
      <c r="C1196" s="792" t="s">
        <v>637</v>
      </c>
      <c r="D1196" s="793" t="s">
        <v>1417</v>
      </c>
    </row>
    <row r="1197" s="778" customFormat="true" ht="13.5" hidden="false" customHeight="false" outlineLevel="0" collapsed="false">
      <c r="C1197" s="792" t="s">
        <v>637</v>
      </c>
      <c r="D1197" s="793" t="s">
        <v>1830</v>
      </c>
    </row>
    <row r="1198" s="778" customFormat="true" ht="13.5" hidden="false" customHeight="false" outlineLevel="0" collapsed="false">
      <c r="C1198" s="792" t="s">
        <v>637</v>
      </c>
      <c r="D1198" s="793" t="s">
        <v>1831</v>
      </c>
    </row>
    <row r="1199" s="778" customFormat="true" ht="13.5" hidden="false" customHeight="false" outlineLevel="0" collapsed="false">
      <c r="C1199" s="792" t="s">
        <v>637</v>
      </c>
      <c r="D1199" s="793" t="s">
        <v>1832</v>
      </c>
    </row>
    <row r="1200" s="778" customFormat="true" ht="13.5" hidden="false" customHeight="false" outlineLevel="0" collapsed="false">
      <c r="C1200" s="792" t="s">
        <v>637</v>
      </c>
      <c r="D1200" s="793" t="s">
        <v>1128</v>
      </c>
    </row>
    <row r="1201" s="778" customFormat="true" ht="13.5" hidden="false" customHeight="false" outlineLevel="0" collapsed="false">
      <c r="C1201" s="792" t="s">
        <v>637</v>
      </c>
      <c r="D1201" s="793" t="s">
        <v>1833</v>
      </c>
    </row>
    <row r="1202" s="778" customFormat="true" ht="13.5" hidden="false" customHeight="false" outlineLevel="0" collapsed="false">
      <c r="C1202" s="792" t="s">
        <v>637</v>
      </c>
      <c r="D1202" s="793" t="s">
        <v>1834</v>
      </c>
    </row>
    <row r="1203" s="778" customFormat="true" ht="13.5" hidden="false" customHeight="false" outlineLevel="0" collapsed="false">
      <c r="C1203" s="792" t="s">
        <v>637</v>
      </c>
      <c r="D1203" s="793" t="s">
        <v>1835</v>
      </c>
    </row>
    <row r="1204" s="778" customFormat="true" ht="13.5" hidden="false" customHeight="false" outlineLevel="0" collapsed="false">
      <c r="C1204" s="792" t="s">
        <v>637</v>
      </c>
      <c r="D1204" s="793" t="s">
        <v>1836</v>
      </c>
    </row>
    <row r="1205" s="778" customFormat="true" ht="13.5" hidden="false" customHeight="false" outlineLevel="0" collapsed="false">
      <c r="C1205" s="792" t="s">
        <v>640</v>
      </c>
      <c r="D1205" s="793" t="s">
        <v>1137</v>
      </c>
    </row>
    <row r="1206" s="778" customFormat="true" ht="13.5" hidden="false" customHeight="false" outlineLevel="0" collapsed="false">
      <c r="C1206" s="792" t="s">
        <v>640</v>
      </c>
      <c r="D1206" s="793" t="s">
        <v>1418</v>
      </c>
    </row>
    <row r="1207" s="778" customFormat="true" ht="13.5" hidden="false" customHeight="false" outlineLevel="0" collapsed="false">
      <c r="C1207" s="792" t="s">
        <v>640</v>
      </c>
      <c r="D1207" s="793" t="s">
        <v>1139</v>
      </c>
    </row>
    <row r="1208" s="778" customFormat="true" ht="13.5" hidden="false" customHeight="false" outlineLevel="0" collapsed="false">
      <c r="C1208" s="792" t="s">
        <v>640</v>
      </c>
      <c r="D1208" s="793" t="s">
        <v>1419</v>
      </c>
    </row>
    <row r="1209" s="778" customFormat="true" ht="13.5" hidden="false" customHeight="false" outlineLevel="0" collapsed="false">
      <c r="C1209" s="792" t="s">
        <v>640</v>
      </c>
      <c r="D1209" s="793" t="s">
        <v>1420</v>
      </c>
    </row>
    <row r="1210" s="778" customFormat="true" ht="13.5" hidden="false" customHeight="false" outlineLevel="0" collapsed="false">
      <c r="C1210" s="792" t="s">
        <v>640</v>
      </c>
      <c r="D1210" s="793" t="s">
        <v>1422</v>
      </c>
    </row>
    <row r="1211" s="778" customFormat="true" ht="13.5" hidden="false" customHeight="false" outlineLevel="0" collapsed="false">
      <c r="C1211" s="792" t="s">
        <v>640</v>
      </c>
      <c r="D1211" s="793" t="s">
        <v>1837</v>
      </c>
    </row>
    <row r="1212" s="778" customFormat="true" ht="13.5" hidden="false" customHeight="false" outlineLevel="0" collapsed="false">
      <c r="C1212" s="792" t="s">
        <v>640</v>
      </c>
      <c r="D1212" s="793" t="s">
        <v>1423</v>
      </c>
    </row>
    <row r="1213" s="778" customFormat="true" ht="13.5" hidden="false" customHeight="false" outlineLevel="0" collapsed="false">
      <c r="C1213" s="792" t="s">
        <v>640</v>
      </c>
      <c r="D1213" s="793" t="s">
        <v>1141</v>
      </c>
    </row>
    <row r="1214" s="778" customFormat="true" ht="13.5" hidden="false" customHeight="false" outlineLevel="0" collapsed="false">
      <c r="C1214" s="792" t="s">
        <v>640</v>
      </c>
      <c r="D1214" s="793" t="s">
        <v>1424</v>
      </c>
    </row>
    <row r="1215" s="778" customFormat="true" ht="13.5" hidden="false" customHeight="false" outlineLevel="0" collapsed="false">
      <c r="C1215" s="792" t="s">
        <v>640</v>
      </c>
      <c r="D1215" s="793" t="s">
        <v>1425</v>
      </c>
    </row>
    <row r="1216" s="778" customFormat="true" ht="13.5" hidden="false" customHeight="false" outlineLevel="0" collapsed="false">
      <c r="C1216" s="792" t="s">
        <v>640</v>
      </c>
      <c r="D1216" s="793" t="s">
        <v>1426</v>
      </c>
    </row>
    <row r="1217" s="778" customFormat="true" ht="13.5" hidden="false" customHeight="false" outlineLevel="0" collapsed="false">
      <c r="C1217" s="792" t="s">
        <v>640</v>
      </c>
      <c r="D1217" s="793" t="s">
        <v>1428</v>
      </c>
    </row>
    <row r="1218" s="778" customFormat="true" ht="13.5" hidden="false" customHeight="false" outlineLevel="0" collapsed="false">
      <c r="C1218" s="792" t="s">
        <v>640</v>
      </c>
      <c r="D1218" s="793" t="s">
        <v>1430</v>
      </c>
    </row>
    <row r="1219" s="778" customFormat="true" ht="13.5" hidden="false" customHeight="false" outlineLevel="0" collapsed="false">
      <c r="C1219" s="792" t="s">
        <v>640</v>
      </c>
      <c r="D1219" s="793" t="s">
        <v>1432</v>
      </c>
    </row>
    <row r="1220" s="778" customFormat="true" ht="13.5" hidden="false" customHeight="false" outlineLevel="0" collapsed="false">
      <c r="C1220" s="792" t="s">
        <v>640</v>
      </c>
      <c r="D1220" s="793" t="s">
        <v>1433</v>
      </c>
    </row>
    <row r="1221" s="778" customFormat="true" ht="13.5" hidden="false" customHeight="false" outlineLevel="0" collapsed="false">
      <c r="C1221" s="792" t="s">
        <v>640</v>
      </c>
      <c r="D1221" s="793" t="s">
        <v>1434</v>
      </c>
    </row>
    <row r="1222" s="778" customFormat="true" ht="13.5" hidden="false" customHeight="false" outlineLevel="0" collapsed="false">
      <c r="C1222" s="792" t="s">
        <v>640</v>
      </c>
      <c r="D1222" s="793" t="s">
        <v>1290</v>
      </c>
    </row>
    <row r="1223" s="778" customFormat="true" ht="13.5" hidden="false" customHeight="false" outlineLevel="0" collapsed="false">
      <c r="C1223" s="792" t="s">
        <v>640</v>
      </c>
      <c r="D1223" s="793" t="s">
        <v>1435</v>
      </c>
    </row>
    <row r="1224" s="778" customFormat="true" ht="13.5" hidden="false" customHeight="false" outlineLevel="0" collapsed="false">
      <c r="C1224" s="792" t="s">
        <v>640</v>
      </c>
      <c r="D1224" s="793" t="s">
        <v>1436</v>
      </c>
    </row>
    <row r="1225" s="778" customFormat="true" ht="13.5" hidden="false" customHeight="false" outlineLevel="0" collapsed="false">
      <c r="C1225" s="792" t="s">
        <v>640</v>
      </c>
      <c r="D1225" s="793" t="s">
        <v>1438</v>
      </c>
    </row>
    <row r="1226" s="778" customFormat="true" ht="13.5" hidden="false" customHeight="false" outlineLevel="0" collapsed="false">
      <c r="C1226" s="792" t="s">
        <v>640</v>
      </c>
      <c r="D1226" s="793" t="s">
        <v>1838</v>
      </c>
    </row>
    <row r="1227" s="778" customFormat="true" ht="13.5" hidden="false" customHeight="false" outlineLevel="0" collapsed="false">
      <c r="C1227" s="792" t="s">
        <v>640</v>
      </c>
      <c r="D1227" s="793" t="s">
        <v>1839</v>
      </c>
    </row>
    <row r="1228" s="778" customFormat="true" ht="13.5" hidden="false" customHeight="false" outlineLevel="0" collapsed="false">
      <c r="C1228" s="792" t="s">
        <v>640</v>
      </c>
      <c r="D1228" s="793" t="s">
        <v>1440</v>
      </c>
    </row>
    <row r="1229" s="778" customFormat="true" ht="13.5" hidden="false" customHeight="false" outlineLevel="0" collapsed="false">
      <c r="C1229" s="792" t="s">
        <v>640</v>
      </c>
      <c r="D1229" s="793" t="s">
        <v>1441</v>
      </c>
    </row>
    <row r="1230" s="778" customFormat="true" ht="13.5" hidden="false" customHeight="false" outlineLevel="0" collapsed="false">
      <c r="C1230" s="792" t="s">
        <v>640</v>
      </c>
      <c r="D1230" s="793" t="s">
        <v>1443</v>
      </c>
    </row>
    <row r="1231" s="778" customFormat="true" ht="13.5" hidden="false" customHeight="false" outlineLevel="0" collapsed="false">
      <c r="C1231" s="792" t="s">
        <v>640</v>
      </c>
      <c r="D1231" s="793" t="s">
        <v>1444</v>
      </c>
    </row>
    <row r="1232" s="778" customFormat="true" ht="13.5" hidden="false" customHeight="false" outlineLevel="0" collapsed="false">
      <c r="C1232" s="792" t="s">
        <v>640</v>
      </c>
      <c r="D1232" s="793" t="s">
        <v>1445</v>
      </c>
    </row>
    <row r="1233" s="778" customFormat="true" ht="13.5" hidden="false" customHeight="false" outlineLevel="0" collapsed="false">
      <c r="C1233" s="792" t="s">
        <v>640</v>
      </c>
      <c r="D1233" s="793" t="s">
        <v>1840</v>
      </c>
    </row>
    <row r="1234" s="778" customFormat="true" ht="13.5" hidden="false" customHeight="false" outlineLevel="0" collapsed="false">
      <c r="C1234" s="792" t="s">
        <v>640</v>
      </c>
      <c r="D1234" s="793" t="s">
        <v>1841</v>
      </c>
    </row>
    <row r="1235" s="778" customFormat="true" ht="13.5" hidden="false" customHeight="false" outlineLevel="0" collapsed="false">
      <c r="C1235" s="792" t="s">
        <v>640</v>
      </c>
      <c r="D1235" s="793" t="s">
        <v>1842</v>
      </c>
    </row>
    <row r="1236" s="778" customFormat="true" ht="13.5" hidden="false" customHeight="false" outlineLevel="0" collapsed="false">
      <c r="C1236" s="792" t="s">
        <v>640</v>
      </c>
      <c r="D1236" s="793" t="s">
        <v>1843</v>
      </c>
    </row>
    <row r="1237" s="778" customFormat="true" ht="13.5" hidden="false" customHeight="false" outlineLevel="0" collapsed="false">
      <c r="C1237" s="792" t="s">
        <v>640</v>
      </c>
      <c r="D1237" s="793" t="s">
        <v>1844</v>
      </c>
    </row>
    <row r="1238" s="778" customFormat="true" ht="13.5" hidden="false" customHeight="false" outlineLevel="0" collapsed="false">
      <c r="C1238" s="792" t="s">
        <v>640</v>
      </c>
      <c r="D1238" s="793" t="s">
        <v>1845</v>
      </c>
    </row>
    <row r="1239" s="778" customFormat="true" ht="13.5" hidden="false" customHeight="false" outlineLevel="0" collapsed="false">
      <c r="C1239" s="792" t="s">
        <v>640</v>
      </c>
      <c r="D1239" s="793" t="s">
        <v>1846</v>
      </c>
    </row>
    <row r="1240" s="778" customFormat="true" ht="13.5" hidden="false" customHeight="false" outlineLevel="0" collapsed="false">
      <c r="C1240" s="792" t="s">
        <v>640</v>
      </c>
      <c r="D1240" s="793" t="s">
        <v>1847</v>
      </c>
    </row>
    <row r="1241" s="778" customFormat="true" ht="13.5" hidden="false" customHeight="false" outlineLevel="0" collapsed="false">
      <c r="C1241" s="792" t="s">
        <v>640</v>
      </c>
      <c r="D1241" s="793" t="s">
        <v>1848</v>
      </c>
    </row>
    <row r="1242" s="778" customFormat="true" ht="13.5" hidden="false" customHeight="false" outlineLevel="0" collapsed="false">
      <c r="C1242" s="792" t="s">
        <v>640</v>
      </c>
      <c r="D1242" s="793" t="s">
        <v>1674</v>
      </c>
    </row>
    <row r="1243" s="778" customFormat="true" ht="13.5" hidden="false" customHeight="false" outlineLevel="0" collapsed="false">
      <c r="C1243" s="792" t="s">
        <v>640</v>
      </c>
      <c r="D1243" s="793" t="s">
        <v>1849</v>
      </c>
    </row>
    <row r="1244" s="778" customFormat="true" ht="13.5" hidden="false" customHeight="false" outlineLevel="0" collapsed="false">
      <c r="C1244" s="792" t="s">
        <v>643</v>
      </c>
      <c r="D1244" s="793" t="s">
        <v>1143</v>
      </c>
    </row>
    <row r="1245" s="778" customFormat="true" ht="13.5" hidden="false" customHeight="false" outlineLevel="0" collapsed="false">
      <c r="C1245" s="792" t="s">
        <v>643</v>
      </c>
      <c r="D1245" s="793" t="s">
        <v>1850</v>
      </c>
    </row>
    <row r="1246" s="778" customFormat="true" ht="13.5" hidden="false" customHeight="false" outlineLevel="0" collapsed="false">
      <c r="C1246" s="792" t="s">
        <v>643</v>
      </c>
      <c r="D1246" s="793" t="s">
        <v>1145</v>
      </c>
    </row>
    <row r="1247" s="778" customFormat="true" ht="13.5" hidden="false" customHeight="false" outlineLevel="0" collapsed="false">
      <c r="C1247" s="792" t="s">
        <v>643</v>
      </c>
      <c r="D1247" s="793" t="s">
        <v>1851</v>
      </c>
    </row>
    <row r="1248" s="778" customFormat="true" ht="13.5" hidden="false" customHeight="false" outlineLevel="0" collapsed="false">
      <c r="C1248" s="792" t="s">
        <v>643</v>
      </c>
      <c r="D1248" s="793" t="s">
        <v>1852</v>
      </c>
    </row>
    <row r="1249" s="778" customFormat="true" ht="13.5" hidden="false" customHeight="false" outlineLevel="0" collapsed="false">
      <c r="C1249" s="792" t="s">
        <v>643</v>
      </c>
      <c r="D1249" s="793" t="s">
        <v>1853</v>
      </c>
    </row>
    <row r="1250" s="778" customFormat="true" ht="13.5" hidden="false" customHeight="false" outlineLevel="0" collapsed="false">
      <c r="C1250" s="792" t="s">
        <v>643</v>
      </c>
      <c r="D1250" s="793" t="s">
        <v>1854</v>
      </c>
    </row>
    <row r="1251" s="778" customFormat="true" ht="13.5" hidden="false" customHeight="false" outlineLevel="0" collapsed="false">
      <c r="C1251" s="792" t="s">
        <v>643</v>
      </c>
      <c r="D1251" s="793" t="s">
        <v>1855</v>
      </c>
    </row>
    <row r="1252" s="778" customFormat="true" ht="13.5" hidden="false" customHeight="false" outlineLevel="0" collapsed="false">
      <c r="C1252" s="792" t="s">
        <v>643</v>
      </c>
      <c r="D1252" s="793" t="s">
        <v>1856</v>
      </c>
    </row>
    <row r="1253" s="778" customFormat="true" ht="13.5" hidden="false" customHeight="false" outlineLevel="0" collapsed="false">
      <c r="C1253" s="792" t="s">
        <v>643</v>
      </c>
      <c r="D1253" s="793" t="s">
        <v>1857</v>
      </c>
    </row>
    <row r="1254" s="778" customFormat="true" ht="13.5" hidden="false" customHeight="false" outlineLevel="0" collapsed="false">
      <c r="C1254" s="792" t="s">
        <v>643</v>
      </c>
      <c r="D1254" s="793" t="s">
        <v>1858</v>
      </c>
    </row>
    <row r="1255" s="778" customFormat="true" ht="13.5" hidden="false" customHeight="false" outlineLevel="0" collapsed="false">
      <c r="C1255" s="792" t="s">
        <v>643</v>
      </c>
      <c r="D1255" s="793" t="s">
        <v>1859</v>
      </c>
    </row>
    <row r="1256" s="778" customFormat="true" ht="13.5" hidden="false" customHeight="false" outlineLevel="0" collapsed="false">
      <c r="C1256" s="792" t="s">
        <v>643</v>
      </c>
      <c r="D1256" s="793" t="s">
        <v>1860</v>
      </c>
    </row>
    <row r="1257" s="778" customFormat="true" ht="13.5" hidden="false" customHeight="false" outlineLevel="0" collapsed="false">
      <c r="C1257" s="792" t="s">
        <v>643</v>
      </c>
      <c r="D1257" s="793" t="s">
        <v>1861</v>
      </c>
    </row>
    <row r="1258" s="778" customFormat="true" ht="13.5" hidden="false" customHeight="false" outlineLevel="0" collapsed="false">
      <c r="C1258" s="792" t="s">
        <v>643</v>
      </c>
      <c r="D1258" s="793" t="s">
        <v>1862</v>
      </c>
    </row>
    <row r="1259" s="778" customFormat="true" ht="13.5" hidden="false" customHeight="false" outlineLevel="0" collapsed="false">
      <c r="C1259" s="792" t="s">
        <v>643</v>
      </c>
      <c r="D1259" s="793" t="s">
        <v>1863</v>
      </c>
    </row>
    <row r="1260" s="778" customFormat="true" ht="13.5" hidden="false" customHeight="false" outlineLevel="0" collapsed="false">
      <c r="C1260" s="792" t="s">
        <v>643</v>
      </c>
      <c r="D1260" s="793" t="s">
        <v>1629</v>
      </c>
    </row>
    <row r="1261" s="778" customFormat="true" ht="13.5" hidden="false" customHeight="false" outlineLevel="0" collapsed="false">
      <c r="C1261" s="792" t="s">
        <v>643</v>
      </c>
      <c r="D1261" s="793" t="s">
        <v>889</v>
      </c>
    </row>
    <row r="1262" s="778" customFormat="true" ht="13.5" hidden="false" customHeight="false" outlineLevel="0" collapsed="false">
      <c r="C1262" s="792" t="s">
        <v>643</v>
      </c>
      <c r="D1262" s="793" t="s">
        <v>1864</v>
      </c>
    </row>
    <row r="1263" s="778" customFormat="true" ht="13.5" hidden="false" customHeight="false" outlineLevel="0" collapsed="false">
      <c r="C1263" s="792" t="s">
        <v>643</v>
      </c>
      <c r="D1263" s="793" t="s">
        <v>1865</v>
      </c>
    </row>
    <row r="1264" s="778" customFormat="true" ht="13.5" hidden="false" customHeight="false" outlineLevel="0" collapsed="false">
      <c r="C1264" s="792" t="s">
        <v>643</v>
      </c>
      <c r="D1264" s="793" t="s">
        <v>1866</v>
      </c>
    </row>
    <row r="1265" s="778" customFormat="true" ht="13.5" hidden="false" customHeight="false" outlineLevel="0" collapsed="false">
      <c r="C1265" s="792" t="s">
        <v>643</v>
      </c>
      <c r="D1265" s="793" t="s">
        <v>1867</v>
      </c>
    </row>
    <row r="1266" s="778" customFormat="true" ht="13.5" hidden="false" customHeight="false" outlineLevel="0" collapsed="false">
      <c r="C1266" s="792" t="s">
        <v>643</v>
      </c>
      <c r="D1266" s="793" t="s">
        <v>1868</v>
      </c>
    </row>
    <row r="1267" s="778" customFormat="true" ht="13.5" hidden="false" customHeight="false" outlineLevel="0" collapsed="false">
      <c r="C1267" s="792" t="s">
        <v>643</v>
      </c>
      <c r="D1267" s="793" t="s">
        <v>1869</v>
      </c>
    </row>
    <row r="1268" s="778" customFormat="true" ht="13.5" hidden="false" customHeight="false" outlineLevel="0" collapsed="false">
      <c r="C1268" s="792" t="s">
        <v>643</v>
      </c>
      <c r="D1268" s="793" t="s">
        <v>1870</v>
      </c>
    </row>
    <row r="1269" s="778" customFormat="true" ht="13.5" hidden="false" customHeight="false" outlineLevel="0" collapsed="false">
      <c r="C1269" s="792" t="s">
        <v>643</v>
      </c>
      <c r="D1269" s="793" t="s">
        <v>1871</v>
      </c>
    </row>
    <row r="1270" s="778" customFormat="true" ht="13.5" hidden="false" customHeight="false" outlineLevel="0" collapsed="false">
      <c r="C1270" s="792" t="s">
        <v>643</v>
      </c>
      <c r="D1270" s="793" t="s">
        <v>1872</v>
      </c>
    </row>
    <row r="1271" s="778" customFormat="true" ht="13.5" hidden="false" customHeight="false" outlineLevel="0" collapsed="false">
      <c r="C1271" s="792" t="s">
        <v>643</v>
      </c>
      <c r="D1271" s="793" t="s">
        <v>1873</v>
      </c>
    </row>
    <row r="1272" s="778" customFormat="true" ht="13.5" hidden="false" customHeight="false" outlineLevel="0" collapsed="false">
      <c r="C1272" s="792" t="s">
        <v>643</v>
      </c>
      <c r="D1272" s="793" t="s">
        <v>1874</v>
      </c>
    </row>
    <row r="1273" s="778" customFormat="true" ht="13.5" hidden="false" customHeight="false" outlineLevel="0" collapsed="false">
      <c r="C1273" s="792" t="s">
        <v>643</v>
      </c>
      <c r="D1273" s="793" t="s">
        <v>1875</v>
      </c>
    </row>
    <row r="1274" s="778" customFormat="true" ht="13.5" hidden="false" customHeight="false" outlineLevel="0" collapsed="false">
      <c r="C1274" s="792" t="s">
        <v>646</v>
      </c>
      <c r="D1274" s="793" t="s">
        <v>1876</v>
      </c>
    </row>
    <row r="1275" s="778" customFormat="true" ht="13.5" hidden="false" customHeight="false" outlineLevel="0" collapsed="false">
      <c r="C1275" s="792" t="s">
        <v>646</v>
      </c>
      <c r="D1275" s="793" t="s">
        <v>1877</v>
      </c>
    </row>
    <row r="1276" s="778" customFormat="true" ht="13.5" hidden="false" customHeight="false" outlineLevel="0" collapsed="false">
      <c r="C1276" s="792" t="s">
        <v>646</v>
      </c>
      <c r="D1276" s="793" t="s">
        <v>1878</v>
      </c>
    </row>
    <row r="1277" s="778" customFormat="true" ht="13.5" hidden="false" customHeight="false" outlineLevel="0" collapsed="false">
      <c r="C1277" s="792" t="s">
        <v>646</v>
      </c>
      <c r="D1277" s="793" t="s">
        <v>1879</v>
      </c>
    </row>
    <row r="1278" s="778" customFormat="true" ht="13.5" hidden="false" customHeight="false" outlineLevel="0" collapsed="false">
      <c r="C1278" s="792" t="s">
        <v>646</v>
      </c>
      <c r="D1278" s="793" t="s">
        <v>1880</v>
      </c>
    </row>
    <row r="1279" s="778" customFormat="true" ht="13.5" hidden="false" customHeight="false" outlineLevel="0" collapsed="false">
      <c r="C1279" s="792" t="s">
        <v>646</v>
      </c>
      <c r="D1279" s="793" t="s">
        <v>1881</v>
      </c>
    </row>
    <row r="1280" s="778" customFormat="true" ht="13.5" hidden="false" customHeight="false" outlineLevel="0" collapsed="false">
      <c r="C1280" s="792" t="s">
        <v>646</v>
      </c>
      <c r="D1280" s="793" t="s">
        <v>1882</v>
      </c>
    </row>
    <row r="1281" s="778" customFormat="true" ht="13.5" hidden="false" customHeight="false" outlineLevel="0" collapsed="false">
      <c r="C1281" s="792" t="s">
        <v>646</v>
      </c>
      <c r="D1281" s="793" t="s">
        <v>1883</v>
      </c>
    </row>
    <row r="1282" s="778" customFormat="true" ht="13.5" hidden="false" customHeight="false" outlineLevel="0" collapsed="false">
      <c r="C1282" s="792" t="s">
        <v>646</v>
      </c>
      <c r="D1282" s="793" t="s">
        <v>1884</v>
      </c>
    </row>
    <row r="1283" s="778" customFormat="true" ht="13.5" hidden="false" customHeight="false" outlineLevel="0" collapsed="false">
      <c r="C1283" s="792" t="s">
        <v>646</v>
      </c>
      <c r="D1283" s="793" t="s">
        <v>1885</v>
      </c>
    </row>
    <row r="1284" s="778" customFormat="true" ht="13.5" hidden="false" customHeight="false" outlineLevel="0" collapsed="false">
      <c r="C1284" s="792" t="s">
        <v>646</v>
      </c>
      <c r="D1284" s="793" t="s">
        <v>1886</v>
      </c>
    </row>
    <row r="1285" s="778" customFormat="true" ht="13.5" hidden="false" customHeight="false" outlineLevel="0" collapsed="false">
      <c r="C1285" s="792" t="s">
        <v>646</v>
      </c>
      <c r="D1285" s="793" t="s">
        <v>1887</v>
      </c>
    </row>
    <row r="1286" s="778" customFormat="true" ht="13.5" hidden="false" customHeight="false" outlineLevel="0" collapsed="false">
      <c r="C1286" s="792" t="s">
        <v>646</v>
      </c>
      <c r="D1286" s="793" t="s">
        <v>1888</v>
      </c>
    </row>
    <row r="1287" s="778" customFormat="true" ht="13.5" hidden="false" customHeight="false" outlineLevel="0" collapsed="false">
      <c r="C1287" s="792" t="s">
        <v>646</v>
      </c>
      <c r="D1287" s="793" t="s">
        <v>1889</v>
      </c>
    </row>
    <row r="1288" s="778" customFormat="true" ht="13.5" hidden="false" customHeight="false" outlineLevel="0" collapsed="false">
      <c r="C1288" s="792" t="s">
        <v>646</v>
      </c>
      <c r="D1288" s="793" t="s">
        <v>1046</v>
      </c>
    </row>
    <row r="1289" s="778" customFormat="true" ht="13.5" hidden="false" customHeight="false" outlineLevel="0" collapsed="false">
      <c r="C1289" s="792" t="s">
        <v>646</v>
      </c>
      <c r="D1289" s="793" t="s">
        <v>1890</v>
      </c>
    </row>
    <row r="1290" s="778" customFormat="true" ht="13.5" hidden="false" customHeight="false" outlineLevel="0" collapsed="false">
      <c r="C1290" s="792" t="s">
        <v>646</v>
      </c>
      <c r="D1290" s="793" t="s">
        <v>1891</v>
      </c>
    </row>
    <row r="1291" s="778" customFormat="true" ht="13.5" hidden="false" customHeight="false" outlineLevel="0" collapsed="false">
      <c r="C1291" s="792" t="s">
        <v>646</v>
      </c>
      <c r="D1291" s="793" t="s">
        <v>1402</v>
      </c>
    </row>
    <row r="1292" s="778" customFormat="true" ht="13.5" hidden="false" customHeight="false" outlineLevel="0" collapsed="false">
      <c r="C1292" s="792" t="s">
        <v>646</v>
      </c>
      <c r="D1292" s="793" t="s">
        <v>1892</v>
      </c>
    </row>
    <row r="1293" s="778" customFormat="true" ht="13.5" hidden="false" customHeight="false" outlineLevel="0" collapsed="false">
      <c r="C1293" s="792" t="s">
        <v>649</v>
      </c>
      <c r="D1293" s="793" t="s">
        <v>1893</v>
      </c>
    </row>
    <row r="1294" s="778" customFormat="true" ht="13.5" hidden="false" customHeight="false" outlineLevel="0" collapsed="false">
      <c r="C1294" s="792" t="s">
        <v>649</v>
      </c>
      <c r="D1294" s="793" t="s">
        <v>1894</v>
      </c>
    </row>
    <row r="1295" s="778" customFormat="true" ht="13.5" hidden="false" customHeight="false" outlineLevel="0" collapsed="false">
      <c r="C1295" s="792" t="s">
        <v>649</v>
      </c>
      <c r="D1295" s="793" t="s">
        <v>1895</v>
      </c>
    </row>
    <row r="1296" s="778" customFormat="true" ht="13.5" hidden="false" customHeight="false" outlineLevel="0" collapsed="false">
      <c r="C1296" s="792" t="s">
        <v>649</v>
      </c>
      <c r="D1296" s="793" t="s">
        <v>1896</v>
      </c>
    </row>
    <row r="1297" s="778" customFormat="true" ht="13.5" hidden="false" customHeight="false" outlineLevel="0" collapsed="false">
      <c r="C1297" s="792" t="s">
        <v>649</v>
      </c>
      <c r="D1297" s="793" t="s">
        <v>1897</v>
      </c>
    </row>
    <row r="1298" s="778" customFormat="true" ht="13.5" hidden="false" customHeight="false" outlineLevel="0" collapsed="false">
      <c r="C1298" s="792" t="s">
        <v>649</v>
      </c>
      <c r="D1298" s="793" t="s">
        <v>1898</v>
      </c>
    </row>
    <row r="1299" s="778" customFormat="true" ht="13.5" hidden="false" customHeight="false" outlineLevel="0" collapsed="false">
      <c r="C1299" s="792" t="s">
        <v>649</v>
      </c>
      <c r="D1299" s="793" t="s">
        <v>1899</v>
      </c>
    </row>
    <row r="1300" s="778" customFormat="true" ht="13.5" hidden="false" customHeight="false" outlineLevel="0" collapsed="false">
      <c r="C1300" s="792" t="s">
        <v>649</v>
      </c>
      <c r="D1300" s="793" t="s">
        <v>1900</v>
      </c>
    </row>
    <row r="1301" s="778" customFormat="true" ht="13.5" hidden="false" customHeight="false" outlineLevel="0" collapsed="false">
      <c r="C1301" s="792" t="s">
        <v>649</v>
      </c>
      <c r="D1301" s="793" t="s">
        <v>1901</v>
      </c>
    </row>
    <row r="1302" s="778" customFormat="true" ht="13.5" hidden="false" customHeight="false" outlineLevel="0" collapsed="false">
      <c r="C1302" s="792" t="s">
        <v>649</v>
      </c>
      <c r="D1302" s="793" t="s">
        <v>1902</v>
      </c>
    </row>
    <row r="1303" s="778" customFormat="true" ht="13.5" hidden="false" customHeight="false" outlineLevel="0" collapsed="false">
      <c r="C1303" s="792" t="s">
        <v>649</v>
      </c>
      <c r="D1303" s="793" t="s">
        <v>1903</v>
      </c>
    </row>
    <row r="1304" s="778" customFormat="true" ht="13.5" hidden="false" customHeight="false" outlineLevel="0" collapsed="false">
      <c r="C1304" s="792" t="s">
        <v>649</v>
      </c>
      <c r="D1304" s="793" t="s">
        <v>1229</v>
      </c>
    </row>
    <row r="1305" s="778" customFormat="true" ht="13.5" hidden="false" customHeight="false" outlineLevel="0" collapsed="false">
      <c r="C1305" s="792" t="s">
        <v>649</v>
      </c>
      <c r="D1305" s="793" t="s">
        <v>1904</v>
      </c>
    </row>
    <row r="1306" s="778" customFormat="true" ht="13.5" hidden="false" customHeight="false" outlineLevel="0" collapsed="false">
      <c r="C1306" s="792" t="s">
        <v>649</v>
      </c>
      <c r="D1306" s="793" t="s">
        <v>1905</v>
      </c>
    </row>
    <row r="1307" s="778" customFormat="true" ht="13.5" hidden="false" customHeight="false" outlineLevel="0" collapsed="false">
      <c r="C1307" s="792" t="s">
        <v>649</v>
      </c>
      <c r="D1307" s="793" t="s">
        <v>1906</v>
      </c>
    </row>
    <row r="1308" s="778" customFormat="true" ht="13.5" hidden="false" customHeight="false" outlineLevel="0" collapsed="false">
      <c r="C1308" s="792" t="s">
        <v>649</v>
      </c>
      <c r="D1308" s="793" t="s">
        <v>1907</v>
      </c>
    </row>
    <row r="1309" s="778" customFormat="true" ht="13.5" hidden="false" customHeight="false" outlineLevel="0" collapsed="false">
      <c r="C1309" s="792" t="s">
        <v>649</v>
      </c>
      <c r="D1309" s="793" t="s">
        <v>1908</v>
      </c>
    </row>
    <row r="1310" s="778" customFormat="true" ht="13.5" hidden="false" customHeight="false" outlineLevel="0" collapsed="false">
      <c r="C1310" s="792" t="s">
        <v>649</v>
      </c>
      <c r="D1310" s="793" t="s">
        <v>1909</v>
      </c>
    </row>
    <row r="1311" s="778" customFormat="true" ht="13.5" hidden="false" customHeight="false" outlineLevel="0" collapsed="false">
      <c r="C1311" s="792" t="s">
        <v>649</v>
      </c>
      <c r="D1311" s="793" t="s">
        <v>1910</v>
      </c>
    </row>
    <row r="1312" s="778" customFormat="true" ht="13.5" hidden="false" customHeight="false" outlineLevel="0" collapsed="false">
      <c r="C1312" s="792" t="s">
        <v>652</v>
      </c>
      <c r="D1312" s="793" t="s">
        <v>1446</v>
      </c>
    </row>
    <row r="1313" s="778" customFormat="true" ht="13.5" hidden="false" customHeight="false" outlineLevel="0" collapsed="false">
      <c r="C1313" s="792" t="s">
        <v>652</v>
      </c>
      <c r="D1313" s="793" t="s">
        <v>1911</v>
      </c>
    </row>
    <row r="1314" s="778" customFormat="true" ht="13.5" hidden="false" customHeight="false" outlineLevel="0" collapsed="false">
      <c r="C1314" s="792" t="s">
        <v>652</v>
      </c>
      <c r="D1314" s="793" t="s">
        <v>1912</v>
      </c>
    </row>
    <row r="1315" s="778" customFormat="true" ht="13.5" hidden="false" customHeight="false" outlineLevel="0" collapsed="false">
      <c r="C1315" s="792" t="s">
        <v>652</v>
      </c>
      <c r="D1315" s="793" t="s">
        <v>1913</v>
      </c>
    </row>
    <row r="1316" s="778" customFormat="true" ht="13.5" hidden="false" customHeight="false" outlineLevel="0" collapsed="false">
      <c r="C1316" s="792" t="s">
        <v>652</v>
      </c>
      <c r="D1316" s="793" t="s">
        <v>1914</v>
      </c>
    </row>
    <row r="1317" s="778" customFormat="true" ht="13.5" hidden="false" customHeight="false" outlineLevel="0" collapsed="false">
      <c r="C1317" s="792" t="s">
        <v>652</v>
      </c>
      <c r="D1317" s="793" t="s">
        <v>1915</v>
      </c>
    </row>
    <row r="1318" s="778" customFormat="true" ht="13.5" hidden="false" customHeight="false" outlineLevel="0" collapsed="false">
      <c r="C1318" s="792" t="s">
        <v>652</v>
      </c>
      <c r="D1318" s="793" t="s">
        <v>1916</v>
      </c>
    </row>
    <row r="1319" s="778" customFormat="true" ht="13.5" hidden="false" customHeight="false" outlineLevel="0" collapsed="false">
      <c r="C1319" s="792" t="s">
        <v>652</v>
      </c>
      <c r="D1319" s="793" t="s">
        <v>1917</v>
      </c>
    </row>
    <row r="1320" s="778" customFormat="true" ht="13.5" hidden="false" customHeight="false" outlineLevel="0" collapsed="false">
      <c r="C1320" s="792" t="s">
        <v>652</v>
      </c>
      <c r="D1320" s="793" t="s">
        <v>1918</v>
      </c>
    </row>
    <row r="1321" s="778" customFormat="true" ht="13.5" hidden="false" customHeight="false" outlineLevel="0" collapsed="false">
      <c r="C1321" s="792" t="s">
        <v>652</v>
      </c>
      <c r="D1321" s="793" t="s">
        <v>1919</v>
      </c>
    </row>
    <row r="1322" s="778" customFormat="true" ht="13.5" hidden="false" customHeight="false" outlineLevel="0" collapsed="false">
      <c r="C1322" s="792" t="s">
        <v>652</v>
      </c>
      <c r="D1322" s="793" t="s">
        <v>1920</v>
      </c>
    </row>
    <row r="1323" s="778" customFormat="true" ht="13.5" hidden="false" customHeight="false" outlineLevel="0" collapsed="false">
      <c r="C1323" s="792" t="s">
        <v>652</v>
      </c>
      <c r="D1323" s="793" t="s">
        <v>1921</v>
      </c>
    </row>
    <row r="1324" s="778" customFormat="true" ht="13.5" hidden="false" customHeight="false" outlineLevel="0" collapsed="false">
      <c r="C1324" s="792" t="s">
        <v>652</v>
      </c>
      <c r="D1324" s="793" t="s">
        <v>1922</v>
      </c>
    </row>
    <row r="1325" s="778" customFormat="true" ht="13.5" hidden="false" customHeight="false" outlineLevel="0" collapsed="false">
      <c r="C1325" s="792" t="s">
        <v>652</v>
      </c>
      <c r="D1325" s="793" t="s">
        <v>1923</v>
      </c>
    </row>
    <row r="1326" s="778" customFormat="true" ht="13.5" hidden="false" customHeight="false" outlineLevel="0" collapsed="false">
      <c r="C1326" s="792" t="s">
        <v>652</v>
      </c>
      <c r="D1326" s="793" t="s">
        <v>1924</v>
      </c>
    </row>
    <row r="1327" s="778" customFormat="true" ht="13.5" hidden="false" customHeight="false" outlineLevel="0" collapsed="false">
      <c r="C1327" s="792" t="s">
        <v>652</v>
      </c>
      <c r="D1327" s="793" t="s">
        <v>1925</v>
      </c>
    </row>
    <row r="1328" s="778" customFormat="true" ht="13.5" hidden="false" customHeight="false" outlineLevel="0" collapsed="false">
      <c r="C1328" s="792" t="s">
        <v>652</v>
      </c>
      <c r="D1328" s="793" t="s">
        <v>1926</v>
      </c>
    </row>
    <row r="1329" s="778" customFormat="true" ht="13.5" hidden="false" customHeight="false" outlineLevel="0" collapsed="false">
      <c r="C1329" s="792" t="s">
        <v>652</v>
      </c>
      <c r="D1329" s="793" t="s">
        <v>1927</v>
      </c>
    </row>
    <row r="1330" s="778" customFormat="true" ht="13.5" hidden="false" customHeight="false" outlineLevel="0" collapsed="false">
      <c r="C1330" s="792" t="s">
        <v>652</v>
      </c>
      <c r="D1330" s="793" t="s">
        <v>1928</v>
      </c>
    </row>
    <row r="1331" s="778" customFormat="true" ht="13.5" hidden="false" customHeight="false" outlineLevel="0" collapsed="false">
      <c r="C1331" s="792" t="s">
        <v>652</v>
      </c>
      <c r="D1331" s="793" t="s">
        <v>1929</v>
      </c>
    </row>
    <row r="1332" s="778" customFormat="true" ht="13.5" hidden="false" customHeight="false" outlineLevel="0" collapsed="false">
      <c r="C1332" s="792" t="s">
        <v>652</v>
      </c>
      <c r="D1332" s="793" t="s">
        <v>1930</v>
      </c>
    </row>
    <row r="1333" s="778" customFormat="true" ht="13.5" hidden="false" customHeight="false" outlineLevel="0" collapsed="false">
      <c r="C1333" s="792" t="s">
        <v>652</v>
      </c>
      <c r="D1333" s="793" t="s">
        <v>1931</v>
      </c>
    </row>
    <row r="1334" s="778" customFormat="true" ht="13.5" hidden="false" customHeight="false" outlineLevel="0" collapsed="false">
      <c r="C1334" s="792" t="s">
        <v>652</v>
      </c>
      <c r="D1334" s="793" t="s">
        <v>1932</v>
      </c>
    </row>
    <row r="1335" s="778" customFormat="true" ht="13.5" hidden="false" customHeight="false" outlineLevel="0" collapsed="false">
      <c r="C1335" s="792" t="s">
        <v>652</v>
      </c>
      <c r="D1335" s="793" t="s">
        <v>1933</v>
      </c>
    </row>
    <row r="1336" s="778" customFormat="true" ht="13.5" hidden="false" customHeight="false" outlineLevel="0" collapsed="false">
      <c r="C1336" s="792" t="s">
        <v>652</v>
      </c>
      <c r="D1336" s="793" t="s">
        <v>1934</v>
      </c>
    </row>
    <row r="1337" s="778" customFormat="true" ht="13.5" hidden="false" customHeight="false" outlineLevel="0" collapsed="false">
      <c r="C1337" s="792" t="s">
        <v>652</v>
      </c>
      <c r="D1337" s="793" t="s">
        <v>1935</v>
      </c>
    </row>
    <row r="1338" s="778" customFormat="true" ht="13.5" hidden="false" customHeight="false" outlineLevel="0" collapsed="false">
      <c r="C1338" s="792" t="s">
        <v>652</v>
      </c>
      <c r="D1338" s="793" t="s">
        <v>1936</v>
      </c>
    </row>
    <row r="1339" s="778" customFormat="true" ht="13.5" hidden="false" customHeight="false" outlineLevel="0" collapsed="false">
      <c r="C1339" s="792" t="s">
        <v>655</v>
      </c>
      <c r="D1339" s="793" t="s">
        <v>880</v>
      </c>
    </row>
    <row r="1340" s="778" customFormat="true" ht="13.5" hidden="false" customHeight="false" outlineLevel="0" collapsed="false">
      <c r="C1340" s="792" t="s">
        <v>655</v>
      </c>
      <c r="D1340" s="793" t="s">
        <v>1937</v>
      </c>
    </row>
    <row r="1341" s="778" customFormat="true" ht="13.5" hidden="false" customHeight="false" outlineLevel="0" collapsed="false">
      <c r="C1341" s="792" t="s">
        <v>655</v>
      </c>
      <c r="D1341" s="793" t="s">
        <v>1938</v>
      </c>
    </row>
    <row r="1342" s="778" customFormat="true" ht="13.5" hidden="false" customHeight="false" outlineLevel="0" collapsed="false">
      <c r="C1342" s="792" t="s">
        <v>655</v>
      </c>
      <c r="D1342" s="793" t="s">
        <v>1939</v>
      </c>
    </row>
    <row r="1343" s="778" customFormat="true" ht="13.5" hidden="false" customHeight="false" outlineLevel="0" collapsed="false">
      <c r="C1343" s="792" t="s">
        <v>655</v>
      </c>
      <c r="D1343" s="793" t="s">
        <v>1940</v>
      </c>
    </row>
    <row r="1344" s="778" customFormat="true" ht="13.5" hidden="false" customHeight="false" outlineLevel="0" collapsed="false">
      <c r="C1344" s="792" t="s">
        <v>655</v>
      </c>
      <c r="D1344" s="793" t="s">
        <v>1941</v>
      </c>
    </row>
    <row r="1345" s="778" customFormat="true" ht="13.5" hidden="false" customHeight="false" outlineLevel="0" collapsed="false">
      <c r="C1345" s="792" t="s">
        <v>655</v>
      </c>
      <c r="D1345" s="793" t="s">
        <v>669</v>
      </c>
    </row>
    <row r="1346" s="778" customFormat="true" ht="13.5" hidden="false" customHeight="false" outlineLevel="0" collapsed="false">
      <c r="C1346" s="792" t="s">
        <v>655</v>
      </c>
      <c r="D1346" s="793" t="s">
        <v>1942</v>
      </c>
    </row>
    <row r="1347" s="778" customFormat="true" ht="13.5" hidden="false" customHeight="false" outlineLevel="0" collapsed="false">
      <c r="C1347" s="792" t="s">
        <v>655</v>
      </c>
      <c r="D1347" s="793" t="s">
        <v>1943</v>
      </c>
    </row>
    <row r="1348" s="778" customFormat="true" ht="13.5" hidden="false" customHeight="false" outlineLevel="0" collapsed="false">
      <c r="C1348" s="792" t="s">
        <v>655</v>
      </c>
      <c r="D1348" s="793" t="s">
        <v>1944</v>
      </c>
    </row>
    <row r="1349" s="778" customFormat="true" ht="13.5" hidden="false" customHeight="false" outlineLevel="0" collapsed="false">
      <c r="C1349" s="792" t="s">
        <v>655</v>
      </c>
      <c r="D1349" s="793" t="s">
        <v>1447</v>
      </c>
    </row>
    <row r="1350" s="778" customFormat="true" ht="13.5" hidden="false" customHeight="false" outlineLevel="0" collapsed="false">
      <c r="C1350" s="792" t="s">
        <v>655</v>
      </c>
      <c r="D1350" s="793" t="s">
        <v>1449</v>
      </c>
    </row>
    <row r="1351" s="778" customFormat="true" ht="13.5" hidden="false" customHeight="false" outlineLevel="0" collapsed="false">
      <c r="C1351" s="792" t="s">
        <v>655</v>
      </c>
      <c r="D1351" s="793" t="s">
        <v>1945</v>
      </c>
    </row>
    <row r="1352" s="778" customFormat="true" ht="13.5" hidden="false" customHeight="false" outlineLevel="0" collapsed="false">
      <c r="C1352" s="792" t="s">
        <v>655</v>
      </c>
      <c r="D1352" s="793" t="s">
        <v>1946</v>
      </c>
    </row>
    <row r="1353" s="778" customFormat="true" ht="13.5" hidden="false" customHeight="false" outlineLevel="0" collapsed="false">
      <c r="C1353" s="792" t="s">
        <v>655</v>
      </c>
      <c r="D1353" s="793" t="s">
        <v>882</v>
      </c>
    </row>
    <row r="1354" s="778" customFormat="true" ht="13.5" hidden="false" customHeight="false" outlineLevel="0" collapsed="false">
      <c r="C1354" s="792" t="s">
        <v>655</v>
      </c>
      <c r="D1354" s="793" t="s">
        <v>1451</v>
      </c>
    </row>
    <row r="1355" s="778" customFormat="true" ht="13.5" hidden="false" customHeight="false" outlineLevel="0" collapsed="false">
      <c r="C1355" s="792" t="s">
        <v>655</v>
      </c>
      <c r="D1355" s="793" t="s">
        <v>1453</v>
      </c>
    </row>
    <row r="1356" s="778" customFormat="true" ht="13.5" hidden="false" customHeight="false" outlineLevel="0" collapsed="false">
      <c r="C1356" s="792" t="s">
        <v>655</v>
      </c>
      <c r="D1356" s="793" t="s">
        <v>1455</v>
      </c>
    </row>
    <row r="1357" s="778" customFormat="true" ht="13.5" hidden="false" customHeight="false" outlineLevel="0" collapsed="false">
      <c r="C1357" s="792" t="s">
        <v>655</v>
      </c>
      <c r="D1357" s="793" t="s">
        <v>1947</v>
      </c>
    </row>
    <row r="1358" s="778" customFormat="true" ht="13.5" hidden="false" customHeight="false" outlineLevel="0" collapsed="false">
      <c r="C1358" s="792" t="s">
        <v>655</v>
      </c>
      <c r="D1358" s="793" t="s">
        <v>1948</v>
      </c>
    </row>
    <row r="1359" s="778" customFormat="true" ht="13.5" hidden="false" customHeight="false" outlineLevel="0" collapsed="false">
      <c r="C1359" s="792" t="s">
        <v>655</v>
      </c>
      <c r="D1359" s="793" t="s">
        <v>1949</v>
      </c>
    </row>
    <row r="1360" s="778" customFormat="true" ht="13.5" hidden="false" customHeight="false" outlineLevel="0" collapsed="false">
      <c r="C1360" s="792" t="s">
        <v>655</v>
      </c>
      <c r="D1360" s="793" t="s">
        <v>1950</v>
      </c>
    </row>
    <row r="1361" s="778" customFormat="true" ht="13.5" hidden="false" customHeight="false" outlineLevel="0" collapsed="false">
      <c r="C1361" s="792" t="s">
        <v>655</v>
      </c>
      <c r="D1361" s="793" t="s">
        <v>1951</v>
      </c>
    </row>
    <row r="1362" s="778" customFormat="true" ht="13.5" hidden="false" customHeight="false" outlineLevel="0" collapsed="false">
      <c r="C1362" s="792" t="s">
        <v>658</v>
      </c>
      <c r="D1362" s="793" t="s">
        <v>1952</v>
      </c>
    </row>
    <row r="1363" s="778" customFormat="true" ht="13.5" hidden="false" customHeight="false" outlineLevel="0" collapsed="false">
      <c r="C1363" s="792" t="s">
        <v>658</v>
      </c>
      <c r="D1363" s="793" t="s">
        <v>1953</v>
      </c>
    </row>
    <row r="1364" s="778" customFormat="true" ht="13.5" hidden="false" customHeight="false" outlineLevel="0" collapsed="false">
      <c r="C1364" s="792" t="s">
        <v>658</v>
      </c>
      <c r="D1364" s="793" t="s">
        <v>1954</v>
      </c>
    </row>
    <row r="1365" s="778" customFormat="true" ht="13.5" hidden="false" customHeight="false" outlineLevel="0" collapsed="false">
      <c r="C1365" s="792" t="s">
        <v>658</v>
      </c>
      <c r="D1365" s="793" t="s">
        <v>1955</v>
      </c>
    </row>
    <row r="1366" s="778" customFormat="true" ht="13.5" hidden="false" customHeight="false" outlineLevel="0" collapsed="false">
      <c r="C1366" s="792" t="s">
        <v>658</v>
      </c>
      <c r="D1366" s="793" t="s">
        <v>1956</v>
      </c>
    </row>
    <row r="1367" s="778" customFormat="true" ht="13.5" hidden="false" customHeight="false" outlineLevel="0" collapsed="false">
      <c r="C1367" s="792" t="s">
        <v>658</v>
      </c>
      <c r="D1367" s="793" t="s">
        <v>1957</v>
      </c>
    </row>
    <row r="1368" s="778" customFormat="true" ht="13.5" hidden="false" customHeight="false" outlineLevel="0" collapsed="false">
      <c r="C1368" s="792" t="s">
        <v>658</v>
      </c>
      <c r="D1368" s="793" t="s">
        <v>1958</v>
      </c>
    </row>
    <row r="1369" s="778" customFormat="true" ht="13.5" hidden="false" customHeight="false" outlineLevel="0" collapsed="false">
      <c r="C1369" s="792" t="s">
        <v>658</v>
      </c>
      <c r="D1369" s="793" t="s">
        <v>1959</v>
      </c>
    </row>
    <row r="1370" s="778" customFormat="true" ht="13.5" hidden="false" customHeight="false" outlineLevel="0" collapsed="false">
      <c r="C1370" s="792" t="s">
        <v>658</v>
      </c>
      <c r="D1370" s="793" t="s">
        <v>1960</v>
      </c>
    </row>
    <row r="1371" s="778" customFormat="true" ht="13.5" hidden="false" customHeight="false" outlineLevel="0" collapsed="false">
      <c r="C1371" s="792" t="s">
        <v>658</v>
      </c>
      <c r="D1371" s="793" t="s">
        <v>1961</v>
      </c>
    </row>
    <row r="1372" s="778" customFormat="true" ht="13.5" hidden="false" customHeight="false" outlineLevel="0" collapsed="false">
      <c r="C1372" s="792" t="s">
        <v>658</v>
      </c>
      <c r="D1372" s="793" t="s">
        <v>1962</v>
      </c>
    </row>
    <row r="1373" s="778" customFormat="true" ht="13.5" hidden="false" customHeight="false" outlineLevel="0" collapsed="false">
      <c r="C1373" s="792" t="s">
        <v>658</v>
      </c>
      <c r="D1373" s="793" t="s">
        <v>1457</v>
      </c>
    </row>
    <row r="1374" s="778" customFormat="true" ht="13.5" hidden="false" customHeight="false" outlineLevel="0" collapsed="false">
      <c r="C1374" s="792" t="s">
        <v>658</v>
      </c>
      <c r="D1374" s="793" t="s">
        <v>1963</v>
      </c>
    </row>
    <row r="1375" s="778" customFormat="true" ht="13.5" hidden="false" customHeight="false" outlineLevel="0" collapsed="false">
      <c r="C1375" s="792" t="s">
        <v>658</v>
      </c>
      <c r="D1375" s="793" t="s">
        <v>1964</v>
      </c>
    </row>
    <row r="1376" s="778" customFormat="true" ht="13.5" hidden="false" customHeight="false" outlineLevel="0" collapsed="false">
      <c r="C1376" s="792" t="s">
        <v>658</v>
      </c>
      <c r="D1376" s="793" t="s">
        <v>1965</v>
      </c>
    </row>
    <row r="1377" s="778" customFormat="true" ht="13.5" hidden="false" customHeight="false" outlineLevel="0" collapsed="false">
      <c r="C1377" s="792" t="s">
        <v>658</v>
      </c>
      <c r="D1377" s="793" t="s">
        <v>1966</v>
      </c>
    </row>
    <row r="1378" s="778" customFormat="true" ht="13.5" hidden="false" customHeight="false" outlineLevel="0" collapsed="false">
      <c r="C1378" s="792" t="s">
        <v>658</v>
      </c>
      <c r="D1378" s="793" t="s">
        <v>1967</v>
      </c>
    </row>
    <row r="1379" s="778" customFormat="true" ht="13.5" hidden="false" customHeight="false" outlineLevel="0" collapsed="false">
      <c r="C1379" s="792" t="s">
        <v>658</v>
      </c>
      <c r="D1379" s="793" t="s">
        <v>1968</v>
      </c>
    </row>
    <row r="1380" s="778" customFormat="true" ht="13.5" hidden="false" customHeight="false" outlineLevel="0" collapsed="false">
      <c r="C1380" s="792" t="s">
        <v>658</v>
      </c>
      <c r="D1380" s="793" t="s">
        <v>1969</v>
      </c>
    </row>
    <row r="1381" s="778" customFormat="true" ht="13.5" hidden="false" customHeight="false" outlineLevel="0" collapsed="false">
      <c r="C1381" s="792" t="s">
        <v>661</v>
      </c>
      <c r="D1381" s="793" t="s">
        <v>1458</v>
      </c>
    </row>
    <row r="1382" s="778" customFormat="true" ht="13.5" hidden="false" customHeight="false" outlineLevel="0" collapsed="false">
      <c r="C1382" s="792" t="s">
        <v>661</v>
      </c>
      <c r="D1382" s="793" t="s">
        <v>1970</v>
      </c>
    </row>
    <row r="1383" s="778" customFormat="true" ht="13.5" hidden="false" customHeight="false" outlineLevel="0" collapsed="false">
      <c r="C1383" s="792" t="s">
        <v>661</v>
      </c>
      <c r="D1383" s="793" t="s">
        <v>1971</v>
      </c>
    </row>
    <row r="1384" s="778" customFormat="true" ht="13.5" hidden="false" customHeight="false" outlineLevel="0" collapsed="false">
      <c r="C1384" s="792" t="s">
        <v>661</v>
      </c>
      <c r="D1384" s="793" t="s">
        <v>1972</v>
      </c>
    </row>
    <row r="1385" s="778" customFormat="true" ht="13.5" hidden="false" customHeight="false" outlineLevel="0" collapsed="false">
      <c r="C1385" s="792" t="s">
        <v>661</v>
      </c>
      <c r="D1385" s="793" t="s">
        <v>1973</v>
      </c>
    </row>
    <row r="1386" s="778" customFormat="true" ht="13.5" hidden="false" customHeight="false" outlineLevel="0" collapsed="false">
      <c r="C1386" s="792" t="s">
        <v>661</v>
      </c>
      <c r="D1386" s="793" t="s">
        <v>1974</v>
      </c>
    </row>
    <row r="1387" s="778" customFormat="true" ht="13.5" hidden="false" customHeight="false" outlineLevel="0" collapsed="false">
      <c r="C1387" s="792" t="s">
        <v>661</v>
      </c>
      <c r="D1387" s="793" t="s">
        <v>1975</v>
      </c>
    </row>
    <row r="1388" s="778" customFormat="true" ht="13.5" hidden="false" customHeight="false" outlineLevel="0" collapsed="false">
      <c r="C1388" s="792" t="s">
        <v>661</v>
      </c>
      <c r="D1388" s="793" t="s">
        <v>1976</v>
      </c>
    </row>
    <row r="1389" s="778" customFormat="true" ht="13.5" hidden="false" customHeight="false" outlineLevel="0" collapsed="false">
      <c r="C1389" s="792" t="s">
        <v>661</v>
      </c>
      <c r="D1389" s="793" t="s">
        <v>1977</v>
      </c>
    </row>
    <row r="1390" s="778" customFormat="true" ht="13.5" hidden="false" customHeight="false" outlineLevel="0" collapsed="false">
      <c r="C1390" s="792" t="s">
        <v>661</v>
      </c>
      <c r="D1390" s="793" t="s">
        <v>1978</v>
      </c>
    </row>
    <row r="1391" s="778" customFormat="true" ht="13.5" hidden="false" customHeight="false" outlineLevel="0" collapsed="false">
      <c r="C1391" s="792" t="s">
        <v>661</v>
      </c>
      <c r="D1391" s="793" t="s">
        <v>1979</v>
      </c>
    </row>
    <row r="1392" s="778" customFormat="true" ht="13.5" hidden="false" customHeight="false" outlineLevel="0" collapsed="false">
      <c r="C1392" s="792" t="s">
        <v>661</v>
      </c>
      <c r="D1392" s="793" t="s">
        <v>1980</v>
      </c>
    </row>
    <row r="1393" s="778" customFormat="true" ht="13.5" hidden="false" customHeight="false" outlineLevel="0" collapsed="false">
      <c r="C1393" s="792" t="s">
        <v>661</v>
      </c>
      <c r="D1393" s="793" t="s">
        <v>1981</v>
      </c>
    </row>
    <row r="1394" s="778" customFormat="true" ht="13.5" hidden="false" customHeight="false" outlineLevel="0" collapsed="false">
      <c r="C1394" s="792" t="s">
        <v>661</v>
      </c>
      <c r="D1394" s="793" t="s">
        <v>1982</v>
      </c>
    </row>
    <row r="1395" s="778" customFormat="true" ht="13.5" hidden="false" customHeight="false" outlineLevel="0" collapsed="false">
      <c r="C1395" s="792" t="s">
        <v>661</v>
      </c>
      <c r="D1395" s="793" t="s">
        <v>1983</v>
      </c>
    </row>
    <row r="1396" s="778" customFormat="true" ht="13.5" hidden="false" customHeight="false" outlineLevel="0" collapsed="false">
      <c r="C1396" s="792" t="s">
        <v>661</v>
      </c>
      <c r="D1396" s="793" t="s">
        <v>1984</v>
      </c>
    </row>
    <row r="1397" s="778" customFormat="true" ht="13.5" hidden="false" customHeight="false" outlineLevel="0" collapsed="false">
      <c r="C1397" s="792" t="s">
        <v>661</v>
      </c>
      <c r="D1397" s="793" t="s">
        <v>1985</v>
      </c>
    </row>
    <row r="1398" s="778" customFormat="true" ht="13.5" hidden="false" customHeight="false" outlineLevel="0" collapsed="false">
      <c r="C1398" s="792" t="s">
        <v>661</v>
      </c>
      <c r="D1398" s="793" t="s">
        <v>1986</v>
      </c>
    </row>
    <row r="1399" s="778" customFormat="true" ht="13.5" hidden="false" customHeight="false" outlineLevel="0" collapsed="false">
      <c r="C1399" s="792" t="s">
        <v>661</v>
      </c>
      <c r="D1399" s="793" t="s">
        <v>1987</v>
      </c>
    </row>
    <row r="1400" s="778" customFormat="true" ht="13.5" hidden="false" customHeight="false" outlineLevel="0" collapsed="false">
      <c r="C1400" s="792" t="s">
        <v>661</v>
      </c>
      <c r="D1400" s="793" t="s">
        <v>1988</v>
      </c>
    </row>
    <row r="1401" s="778" customFormat="true" ht="13.5" hidden="false" customHeight="false" outlineLevel="0" collapsed="false">
      <c r="C1401" s="792" t="s">
        <v>661</v>
      </c>
      <c r="D1401" s="793" t="s">
        <v>1989</v>
      </c>
    </row>
    <row r="1402" s="778" customFormat="true" ht="13.5" hidden="false" customHeight="false" outlineLevel="0" collapsed="false">
      <c r="C1402" s="792" t="s">
        <v>661</v>
      </c>
      <c r="D1402" s="793" t="s">
        <v>1990</v>
      </c>
    </row>
    <row r="1403" s="778" customFormat="true" ht="13.5" hidden="false" customHeight="false" outlineLevel="0" collapsed="false">
      <c r="C1403" s="792" t="s">
        <v>661</v>
      </c>
      <c r="D1403" s="793" t="s">
        <v>1991</v>
      </c>
    </row>
    <row r="1404" s="778" customFormat="true" ht="13.5" hidden="false" customHeight="false" outlineLevel="0" collapsed="false">
      <c r="C1404" s="792" t="s">
        <v>661</v>
      </c>
      <c r="D1404" s="793" t="s">
        <v>1992</v>
      </c>
    </row>
    <row r="1405" s="778" customFormat="true" ht="13.5" hidden="false" customHeight="false" outlineLevel="0" collapsed="false">
      <c r="C1405" s="792" t="s">
        <v>664</v>
      </c>
      <c r="D1405" s="793" t="s">
        <v>1460</v>
      </c>
    </row>
    <row r="1406" s="778" customFormat="true" ht="13.5" hidden="false" customHeight="false" outlineLevel="0" collapsed="false">
      <c r="C1406" s="792" t="s">
        <v>664</v>
      </c>
      <c r="D1406" s="793" t="s">
        <v>1993</v>
      </c>
    </row>
    <row r="1407" s="778" customFormat="true" ht="13.5" hidden="false" customHeight="false" outlineLevel="0" collapsed="false">
      <c r="C1407" s="792" t="s">
        <v>664</v>
      </c>
      <c r="D1407" s="793" t="s">
        <v>1994</v>
      </c>
    </row>
    <row r="1408" s="778" customFormat="true" ht="13.5" hidden="false" customHeight="false" outlineLevel="0" collapsed="false">
      <c r="C1408" s="792" t="s">
        <v>664</v>
      </c>
      <c r="D1408" s="793" t="s">
        <v>1995</v>
      </c>
    </row>
    <row r="1409" s="778" customFormat="true" ht="13.5" hidden="false" customHeight="false" outlineLevel="0" collapsed="false">
      <c r="C1409" s="792" t="s">
        <v>664</v>
      </c>
      <c r="D1409" s="793" t="s">
        <v>1996</v>
      </c>
    </row>
    <row r="1410" s="778" customFormat="true" ht="13.5" hidden="false" customHeight="false" outlineLevel="0" collapsed="false">
      <c r="C1410" s="792" t="s">
        <v>664</v>
      </c>
      <c r="D1410" s="793" t="s">
        <v>1997</v>
      </c>
    </row>
    <row r="1411" s="778" customFormat="true" ht="13.5" hidden="false" customHeight="false" outlineLevel="0" collapsed="false">
      <c r="C1411" s="792" t="s">
        <v>664</v>
      </c>
      <c r="D1411" s="793" t="s">
        <v>1998</v>
      </c>
    </row>
    <row r="1412" s="778" customFormat="true" ht="13.5" hidden="false" customHeight="false" outlineLevel="0" collapsed="false">
      <c r="C1412" s="792" t="s">
        <v>664</v>
      </c>
      <c r="D1412" s="793" t="s">
        <v>1999</v>
      </c>
    </row>
    <row r="1413" s="778" customFormat="true" ht="13.5" hidden="false" customHeight="false" outlineLevel="0" collapsed="false">
      <c r="C1413" s="792" t="s">
        <v>664</v>
      </c>
      <c r="D1413" s="793" t="s">
        <v>2000</v>
      </c>
    </row>
    <row r="1414" s="778" customFormat="true" ht="13.5" hidden="false" customHeight="false" outlineLevel="0" collapsed="false">
      <c r="C1414" s="792" t="s">
        <v>664</v>
      </c>
      <c r="D1414" s="793" t="s">
        <v>2001</v>
      </c>
    </row>
    <row r="1415" s="778" customFormat="true" ht="13.5" hidden="false" customHeight="false" outlineLevel="0" collapsed="false">
      <c r="C1415" s="792" t="s">
        <v>664</v>
      </c>
      <c r="D1415" s="793" t="s">
        <v>2002</v>
      </c>
    </row>
    <row r="1416" s="778" customFormat="true" ht="13.5" hidden="false" customHeight="false" outlineLevel="0" collapsed="false">
      <c r="C1416" s="792" t="s">
        <v>664</v>
      </c>
      <c r="D1416" s="793" t="s">
        <v>2003</v>
      </c>
    </row>
    <row r="1417" s="778" customFormat="true" ht="13.5" hidden="false" customHeight="false" outlineLevel="0" collapsed="false">
      <c r="C1417" s="792" t="s">
        <v>664</v>
      </c>
      <c r="D1417" s="793" t="s">
        <v>2004</v>
      </c>
    </row>
    <row r="1418" s="778" customFormat="true" ht="13.5" hidden="false" customHeight="false" outlineLevel="0" collapsed="false">
      <c r="C1418" s="792" t="s">
        <v>664</v>
      </c>
      <c r="D1418" s="793" t="s">
        <v>2005</v>
      </c>
    </row>
    <row r="1419" s="778" customFormat="true" ht="13.5" hidden="false" customHeight="false" outlineLevel="0" collapsed="false">
      <c r="C1419" s="792" t="s">
        <v>664</v>
      </c>
      <c r="D1419" s="793" t="s">
        <v>2006</v>
      </c>
    </row>
    <row r="1420" s="778" customFormat="true" ht="13.5" hidden="false" customHeight="false" outlineLevel="0" collapsed="false">
      <c r="C1420" s="792" t="s">
        <v>664</v>
      </c>
      <c r="D1420" s="793" t="s">
        <v>2007</v>
      </c>
    </row>
    <row r="1421" s="778" customFormat="true" ht="13.5" hidden="false" customHeight="false" outlineLevel="0" collapsed="false">
      <c r="C1421" s="792" t="s">
        <v>664</v>
      </c>
      <c r="D1421" s="793" t="s">
        <v>2008</v>
      </c>
    </row>
    <row r="1422" s="778" customFormat="true" ht="13.5" hidden="false" customHeight="false" outlineLevel="0" collapsed="false">
      <c r="C1422" s="792" t="s">
        <v>667</v>
      </c>
      <c r="D1422" s="793" t="s">
        <v>2009</v>
      </c>
    </row>
    <row r="1423" s="778" customFormat="true" ht="13.5" hidden="false" customHeight="false" outlineLevel="0" collapsed="false">
      <c r="C1423" s="792" t="s">
        <v>667</v>
      </c>
      <c r="D1423" s="793" t="s">
        <v>2010</v>
      </c>
    </row>
    <row r="1424" s="778" customFormat="true" ht="13.5" hidden="false" customHeight="false" outlineLevel="0" collapsed="false">
      <c r="C1424" s="792" t="s">
        <v>667</v>
      </c>
      <c r="D1424" s="793" t="s">
        <v>2011</v>
      </c>
    </row>
    <row r="1425" s="778" customFormat="true" ht="13.5" hidden="false" customHeight="false" outlineLevel="0" collapsed="false">
      <c r="C1425" s="792" t="s">
        <v>667</v>
      </c>
      <c r="D1425" s="793" t="s">
        <v>2012</v>
      </c>
    </row>
    <row r="1426" s="778" customFormat="true" ht="13.5" hidden="false" customHeight="false" outlineLevel="0" collapsed="false">
      <c r="C1426" s="792" t="s">
        <v>667</v>
      </c>
      <c r="D1426" s="793" t="s">
        <v>2013</v>
      </c>
    </row>
    <row r="1427" s="778" customFormat="true" ht="13.5" hidden="false" customHeight="false" outlineLevel="0" collapsed="false">
      <c r="C1427" s="792" t="s">
        <v>667</v>
      </c>
      <c r="D1427" s="793" t="s">
        <v>2014</v>
      </c>
    </row>
    <row r="1428" s="778" customFormat="true" ht="13.5" hidden="false" customHeight="false" outlineLevel="0" collapsed="false">
      <c r="C1428" s="792" t="s">
        <v>667</v>
      </c>
      <c r="D1428" s="793" t="s">
        <v>2015</v>
      </c>
    </row>
    <row r="1429" s="778" customFormat="true" ht="13.5" hidden="false" customHeight="false" outlineLevel="0" collapsed="false">
      <c r="C1429" s="792" t="s">
        <v>667</v>
      </c>
      <c r="D1429" s="793" t="s">
        <v>2016</v>
      </c>
    </row>
    <row r="1430" s="778" customFormat="true" ht="13.5" hidden="false" customHeight="false" outlineLevel="0" collapsed="false">
      <c r="C1430" s="792" t="s">
        <v>667</v>
      </c>
      <c r="D1430" s="793" t="s">
        <v>2017</v>
      </c>
    </row>
    <row r="1431" s="778" customFormat="true" ht="13.5" hidden="false" customHeight="false" outlineLevel="0" collapsed="false">
      <c r="C1431" s="792" t="s">
        <v>667</v>
      </c>
      <c r="D1431" s="793" t="s">
        <v>2018</v>
      </c>
    </row>
    <row r="1432" s="778" customFormat="true" ht="13.5" hidden="false" customHeight="false" outlineLevel="0" collapsed="false">
      <c r="C1432" s="792" t="s">
        <v>667</v>
      </c>
      <c r="D1432" s="793" t="s">
        <v>2019</v>
      </c>
    </row>
    <row r="1433" s="778" customFormat="true" ht="13.5" hidden="false" customHeight="false" outlineLevel="0" collapsed="false">
      <c r="C1433" s="792" t="s">
        <v>667</v>
      </c>
      <c r="D1433" s="793" t="s">
        <v>2020</v>
      </c>
    </row>
    <row r="1434" s="778" customFormat="true" ht="13.5" hidden="false" customHeight="false" outlineLevel="0" collapsed="false">
      <c r="C1434" s="792" t="s">
        <v>667</v>
      </c>
      <c r="D1434" s="793" t="s">
        <v>2021</v>
      </c>
    </row>
    <row r="1435" s="778" customFormat="true" ht="13.5" hidden="false" customHeight="false" outlineLevel="0" collapsed="false">
      <c r="C1435" s="792" t="s">
        <v>667</v>
      </c>
      <c r="D1435" s="793" t="s">
        <v>668</v>
      </c>
    </row>
    <row r="1436" s="778" customFormat="true" ht="13.5" hidden="false" customHeight="false" outlineLevel="0" collapsed="false">
      <c r="C1436" s="792" t="s">
        <v>667</v>
      </c>
      <c r="D1436" s="793" t="s">
        <v>2022</v>
      </c>
    </row>
    <row r="1437" s="778" customFormat="true" ht="13.5" hidden="false" customHeight="false" outlineLevel="0" collapsed="false">
      <c r="C1437" s="792" t="s">
        <v>667</v>
      </c>
      <c r="D1437" s="793" t="s">
        <v>2023</v>
      </c>
    </row>
    <row r="1438" s="778" customFormat="true" ht="13.5" hidden="false" customHeight="false" outlineLevel="0" collapsed="false">
      <c r="C1438" s="792" t="s">
        <v>667</v>
      </c>
      <c r="D1438" s="793" t="s">
        <v>2024</v>
      </c>
    </row>
    <row r="1439" s="778" customFormat="true" ht="13.5" hidden="false" customHeight="false" outlineLevel="0" collapsed="false">
      <c r="C1439" s="792" t="s">
        <v>667</v>
      </c>
      <c r="D1439" s="793" t="s">
        <v>2025</v>
      </c>
    </row>
    <row r="1440" s="778" customFormat="true" ht="13.5" hidden="false" customHeight="false" outlineLevel="0" collapsed="false">
      <c r="C1440" s="792" t="s">
        <v>667</v>
      </c>
      <c r="D1440" s="793" t="s">
        <v>2026</v>
      </c>
    </row>
    <row r="1441" s="778" customFormat="true" ht="13.5" hidden="false" customHeight="false" outlineLevel="0" collapsed="false">
      <c r="C1441" s="792" t="s">
        <v>667</v>
      </c>
      <c r="D1441" s="793" t="s">
        <v>2027</v>
      </c>
    </row>
    <row r="1442" s="778" customFormat="true" ht="13.5" hidden="false" customHeight="false" outlineLevel="0" collapsed="false">
      <c r="C1442" s="792" t="s">
        <v>670</v>
      </c>
      <c r="D1442" s="793" t="s">
        <v>2028</v>
      </c>
    </row>
    <row r="1443" s="778" customFormat="true" ht="13.5" hidden="false" customHeight="false" outlineLevel="0" collapsed="false">
      <c r="C1443" s="792" t="s">
        <v>670</v>
      </c>
      <c r="D1443" s="793" t="s">
        <v>2029</v>
      </c>
    </row>
    <row r="1444" s="778" customFormat="true" ht="13.5" hidden="false" customHeight="false" outlineLevel="0" collapsed="false">
      <c r="C1444" s="792" t="s">
        <v>670</v>
      </c>
      <c r="D1444" s="793" t="s">
        <v>2030</v>
      </c>
    </row>
    <row r="1445" s="778" customFormat="true" ht="13.5" hidden="false" customHeight="false" outlineLevel="0" collapsed="false">
      <c r="C1445" s="792" t="s">
        <v>670</v>
      </c>
      <c r="D1445" s="793" t="s">
        <v>2031</v>
      </c>
    </row>
    <row r="1446" s="778" customFormat="true" ht="13.5" hidden="false" customHeight="false" outlineLevel="0" collapsed="false">
      <c r="C1446" s="792" t="s">
        <v>670</v>
      </c>
      <c r="D1446" s="793" t="s">
        <v>2032</v>
      </c>
    </row>
    <row r="1447" s="778" customFormat="true" ht="13.5" hidden="false" customHeight="false" outlineLevel="0" collapsed="false">
      <c r="C1447" s="792" t="s">
        <v>670</v>
      </c>
      <c r="D1447" s="793" t="s">
        <v>2033</v>
      </c>
    </row>
    <row r="1448" s="778" customFormat="true" ht="13.5" hidden="false" customHeight="false" outlineLevel="0" collapsed="false">
      <c r="C1448" s="792" t="s">
        <v>670</v>
      </c>
      <c r="D1448" s="793" t="s">
        <v>2034</v>
      </c>
    </row>
    <row r="1449" s="778" customFormat="true" ht="13.5" hidden="false" customHeight="false" outlineLevel="0" collapsed="false">
      <c r="C1449" s="792" t="s">
        <v>670</v>
      </c>
      <c r="D1449" s="793" t="s">
        <v>2035</v>
      </c>
    </row>
    <row r="1450" s="778" customFormat="true" ht="13.5" hidden="false" customHeight="false" outlineLevel="0" collapsed="false">
      <c r="C1450" s="792" t="s">
        <v>670</v>
      </c>
      <c r="D1450" s="793" t="s">
        <v>2036</v>
      </c>
    </row>
    <row r="1451" s="778" customFormat="true" ht="13.5" hidden="false" customHeight="false" outlineLevel="0" collapsed="false">
      <c r="C1451" s="792" t="s">
        <v>670</v>
      </c>
      <c r="D1451" s="793" t="s">
        <v>2037</v>
      </c>
    </row>
    <row r="1452" s="778" customFormat="true" ht="13.5" hidden="false" customHeight="false" outlineLevel="0" collapsed="false">
      <c r="C1452" s="792" t="s">
        <v>670</v>
      </c>
      <c r="D1452" s="793" t="s">
        <v>2038</v>
      </c>
    </row>
    <row r="1453" s="778" customFormat="true" ht="13.5" hidden="false" customHeight="false" outlineLevel="0" collapsed="false">
      <c r="C1453" s="792" t="s">
        <v>670</v>
      </c>
      <c r="D1453" s="793" t="s">
        <v>2039</v>
      </c>
    </row>
    <row r="1454" s="778" customFormat="true" ht="13.5" hidden="false" customHeight="false" outlineLevel="0" collapsed="false">
      <c r="C1454" s="792" t="s">
        <v>670</v>
      </c>
      <c r="D1454" s="793" t="s">
        <v>2040</v>
      </c>
    </row>
    <row r="1455" s="778" customFormat="true" ht="13.5" hidden="false" customHeight="false" outlineLevel="0" collapsed="false">
      <c r="C1455" s="792" t="s">
        <v>670</v>
      </c>
      <c r="D1455" s="793" t="s">
        <v>2041</v>
      </c>
    </row>
    <row r="1456" s="778" customFormat="true" ht="13.5" hidden="false" customHeight="false" outlineLevel="0" collapsed="false">
      <c r="C1456" s="792" t="s">
        <v>670</v>
      </c>
      <c r="D1456" s="793" t="s">
        <v>2042</v>
      </c>
    </row>
    <row r="1457" s="778" customFormat="true" ht="13.5" hidden="false" customHeight="false" outlineLevel="0" collapsed="false">
      <c r="C1457" s="792" t="s">
        <v>670</v>
      </c>
      <c r="D1457" s="793" t="s">
        <v>2043</v>
      </c>
    </row>
    <row r="1458" s="778" customFormat="true" ht="13.5" hidden="false" customHeight="false" outlineLevel="0" collapsed="false">
      <c r="C1458" s="792" t="s">
        <v>670</v>
      </c>
      <c r="D1458" s="793" t="s">
        <v>2044</v>
      </c>
    </row>
    <row r="1459" s="778" customFormat="true" ht="13.5" hidden="false" customHeight="false" outlineLevel="0" collapsed="false">
      <c r="C1459" s="792" t="s">
        <v>670</v>
      </c>
      <c r="D1459" s="793" t="s">
        <v>2045</v>
      </c>
    </row>
    <row r="1460" s="778" customFormat="true" ht="13.5" hidden="false" customHeight="false" outlineLevel="0" collapsed="false">
      <c r="C1460" s="792" t="s">
        <v>670</v>
      </c>
      <c r="D1460" s="793" t="s">
        <v>2046</v>
      </c>
    </row>
    <row r="1461" s="778" customFormat="true" ht="13.5" hidden="false" customHeight="false" outlineLevel="0" collapsed="false">
      <c r="C1461" s="792" t="s">
        <v>670</v>
      </c>
      <c r="D1461" s="793" t="s">
        <v>2047</v>
      </c>
    </row>
    <row r="1462" s="778" customFormat="true" ht="13.5" hidden="false" customHeight="false" outlineLevel="0" collapsed="false">
      <c r="C1462" s="792" t="s">
        <v>670</v>
      </c>
      <c r="D1462" s="793" t="s">
        <v>2048</v>
      </c>
    </row>
    <row r="1463" s="778" customFormat="true" ht="13.5" hidden="false" customHeight="false" outlineLevel="0" collapsed="false">
      <c r="C1463" s="792" t="s">
        <v>670</v>
      </c>
      <c r="D1463" s="793" t="s">
        <v>2049</v>
      </c>
    </row>
    <row r="1464" s="778" customFormat="true" ht="13.5" hidden="false" customHeight="false" outlineLevel="0" collapsed="false">
      <c r="C1464" s="792" t="s">
        <v>670</v>
      </c>
      <c r="D1464" s="793" t="s">
        <v>2050</v>
      </c>
    </row>
    <row r="1465" s="778" customFormat="true" ht="13.5" hidden="false" customHeight="false" outlineLevel="0" collapsed="false">
      <c r="C1465" s="792" t="s">
        <v>670</v>
      </c>
      <c r="D1465" s="793" t="s">
        <v>2051</v>
      </c>
    </row>
    <row r="1466" s="778" customFormat="true" ht="13.5" hidden="false" customHeight="false" outlineLevel="0" collapsed="false">
      <c r="C1466" s="792" t="s">
        <v>670</v>
      </c>
      <c r="D1466" s="793" t="s">
        <v>2052</v>
      </c>
    </row>
    <row r="1467" s="778" customFormat="true" ht="13.5" hidden="false" customHeight="false" outlineLevel="0" collapsed="false">
      <c r="C1467" s="792" t="s">
        <v>670</v>
      </c>
      <c r="D1467" s="793" t="s">
        <v>2053</v>
      </c>
    </row>
    <row r="1468" s="778" customFormat="true" ht="13.5" hidden="false" customHeight="false" outlineLevel="0" collapsed="false">
      <c r="C1468" s="792" t="s">
        <v>670</v>
      </c>
      <c r="D1468" s="793" t="s">
        <v>2054</v>
      </c>
    </row>
    <row r="1469" s="778" customFormat="true" ht="13.5" hidden="false" customHeight="false" outlineLevel="0" collapsed="false">
      <c r="C1469" s="792" t="s">
        <v>670</v>
      </c>
      <c r="D1469" s="793" t="s">
        <v>2055</v>
      </c>
    </row>
    <row r="1470" s="778" customFormat="true" ht="13.5" hidden="false" customHeight="false" outlineLevel="0" collapsed="false">
      <c r="C1470" s="792" t="s">
        <v>670</v>
      </c>
      <c r="D1470" s="793" t="s">
        <v>2056</v>
      </c>
    </row>
    <row r="1471" s="778" customFormat="true" ht="13.5" hidden="false" customHeight="false" outlineLevel="0" collapsed="false">
      <c r="C1471" s="792" t="s">
        <v>670</v>
      </c>
      <c r="D1471" s="793" t="s">
        <v>2057</v>
      </c>
    </row>
    <row r="1472" s="778" customFormat="true" ht="13.5" hidden="false" customHeight="false" outlineLevel="0" collapsed="false">
      <c r="C1472" s="792" t="s">
        <v>670</v>
      </c>
      <c r="D1472" s="793" t="s">
        <v>2058</v>
      </c>
    </row>
    <row r="1473" s="778" customFormat="true" ht="13.5" hidden="false" customHeight="false" outlineLevel="0" collapsed="false">
      <c r="C1473" s="792" t="s">
        <v>670</v>
      </c>
      <c r="D1473" s="793" t="s">
        <v>2059</v>
      </c>
    </row>
    <row r="1474" s="778" customFormat="true" ht="13.5" hidden="false" customHeight="false" outlineLevel="0" collapsed="false">
      <c r="C1474" s="792" t="s">
        <v>670</v>
      </c>
      <c r="D1474" s="793" t="s">
        <v>2060</v>
      </c>
    </row>
    <row r="1475" s="778" customFormat="true" ht="13.5" hidden="false" customHeight="false" outlineLevel="0" collapsed="false">
      <c r="C1475" s="792" t="s">
        <v>670</v>
      </c>
      <c r="D1475" s="793" t="s">
        <v>2061</v>
      </c>
    </row>
    <row r="1476" s="778" customFormat="true" ht="13.5" hidden="false" customHeight="false" outlineLevel="0" collapsed="false">
      <c r="C1476" s="792" t="s">
        <v>673</v>
      </c>
      <c r="D1476" s="793" t="s">
        <v>1462</v>
      </c>
    </row>
    <row r="1477" s="778" customFormat="true" ht="13.5" hidden="false" customHeight="false" outlineLevel="0" collapsed="false">
      <c r="C1477" s="792" t="s">
        <v>673</v>
      </c>
      <c r="D1477" s="793" t="s">
        <v>884</v>
      </c>
    </row>
    <row r="1478" s="778" customFormat="true" ht="13.5" hidden="false" customHeight="false" outlineLevel="0" collapsed="false">
      <c r="C1478" s="792" t="s">
        <v>673</v>
      </c>
      <c r="D1478" s="793" t="s">
        <v>2062</v>
      </c>
    </row>
    <row r="1479" s="778" customFormat="true" ht="13.5" hidden="false" customHeight="false" outlineLevel="0" collapsed="false">
      <c r="C1479" s="792" t="s">
        <v>673</v>
      </c>
      <c r="D1479" s="793" t="s">
        <v>2063</v>
      </c>
    </row>
    <row r="1480" s="778" customFormat="true" ht="13.5" hidden="false" customHeight="false" outlineLevel="0" collapsed="false">
      <c r="C1480" s="792" t="s">
        <v>673</v>
      </c>
      <c r="D1480" s="793" t="s">
        <v>2064</v>
      </c>
    </row>
    <row r="1481" s="778" customFormat="true" ht="13.5" hidden="false" customHeight="false" outlineLevel="0" collapsed="false">
      <c r="C1481" s="792" t="s">
        <v>673</v>
      </c>
      <c r="D1481" s="793" t="s">
        <v>1463</v>
      </c>
    </row>
    <row r="1482" s="778" customFormat="true" ht="13.5" hidden="false" customHeight="false" outlineLevel="0" collapsed="false">
      <c r="C1482" s="792" t="s">
        <v>673</v>
      </c>
      <c r="D1482" s="793" t="s">
        <v>2065</v>
      </c>
    </row>
    <row r="1483" s="778" customFormat="true" ht="13.5" hidden="false" customHeight="false" outlineLevel="0" collapsed="false">
      <c r="C1483" s="792" t="s">
        <v>673</v>
      </c>
      <c r="D1483" s="793" t="s">
        <v>2066</v>
      </c>
    </row>
    <row r="1484" s="778" customFormat="true" ht="13.5" hidden="false" customHeight="false" outlineLevel="0" collapsed="false">
      <c r="C1484" s="792" t="s">
        <v>673</v>
      </c>
      <c r="D1484" s="793" t="s">
        <v>2067</v>
      </c>
    </row>
    <row r="1485" s="778" customFormat="true" ht="13.5" hidden="false" customHeight="false" outlineLevel="0" collapsed="false">
      <c r="C1485" s="792" t="s">
        <v>673</v>
      </c>
      <c r="D1485" s="793" t="s">
        <v>2068</v>
      </c>
    </row>
    <row r="1486" s="778" customFormat="true" ht="13.5" hidden="false" customHeight="false" outlineLevel="0" collapsed="false">
      <c r="C1486" s="792" t="s">
        <v>673</v>
      </c>
      <c r="D1486" s="793" t="s">
        <v>2069</v>
      </c>
    </row>
    <row r="1487" s="778" customFormat="true" ht="13.5" hidden="false" customHeight="false" outlineLevel="0" collapsed="false">
      <c r="C1487" s="792" t="s">
        <v>673</v>
      </c>
      <c r="D1487" s="793" t="s">
        <v>2070</v>
      </c>
    </row>
    <row r="1488" s="778" customFormat="true" ht="13.5" hidden="false" customHeight="false" outlineLevel="0" collapsed="false">
      <c r="C1488" s="792" t="s">
        <v>673</v>
      </c>
      <c r="D1488" s="793" t="s">
        <v>2071</v>
      </c>
    </row>
    <row r="1489" s="778" customFormat="true" ht="13.5" hidden="false" customHeight="false" outlineLevel="0" collapsed="false">
      <c r="C1489" s="792" t="s">
        <v>673</v>
      </c>
      <c r="D1489" s="793" t="s">
        <v>2072</v>
      </c>
    </row>
    <row r="1490" s="778" customFormat="true" ht="13.5" hidden="false" customHeight="false" outlineLevel="0" collapsed="false">
      <c r="C1490" s="792" t="s">
        <v>673</v>
      </c>
      <c r="D1490" s="793" t="s">
        <v>2073</v>
      </c>
    </row>
    <row r="1491" s="778" customFormat="true" ht="13.5" hidden="false" customHeight="false" outlineLevel="0" collapsed="false">
      <c r="C1491" s="792" t="s">
        <v>673</v>
      </c>
      <c r="D1491" s="793" t="s">
        <v>1465</v>
      </c>
    </row>
    <row r="1492" s="778" customFormat="true" ht="13.5" hidden="false" customHeight="false" outlineLevel="0" collapsed="false">
      <c r="C1492" s="792" t="s">
        <v>673</v>
      </c>
      <c r="D1492" s="793" t="s">
        <v>886</v>
      </c>
    </row>
    <row r="1493" s="778" customFormat="true" ht="13.5" hidden="false" customHeight="false" outlineLevel="0" collapsed="false">
      <c r="C1493" s="792" t="s">
        <v>673</v>
      </c>
      <c r="D1493" s="793" t="s">
        <v>1147</v>
      </c>
    </row>
    <row r="1494" s="778" customFormat="true" ht="13.5" hidden="false" customHeight="false" outlineLevel="0" collapsed="false">
      <c r="C1494" s="792" t="s">
        <v>673</v>
      </c>
      <c r="D1494" s="793" t="s">
        <v>2074</v>
      </c>
    </row>
    <row r="1495" s="778" customFormat="true" ht="13.5" hidden="false" customHeight="false" outlineLevel="0" collapsed="false">
      <c r="C1495" s="792" t="s">
        <v>673</v>
      </c>
      <c r="D1495" s="793" t="s">
        <v>1149</v>
      </c>
    </row>
    <row r="1496" s="778" customFormat="true" ht="13.5" hidden="false" customHeight="false" outlineLevel="0" collapsed="false">
      <c r="C1496" s="792" t="s">
        <v>673</v>
      </c>
      <c r="D1496" s="793" t="s">
        <v>1467</v>
      </c>
    </row>
    <row r="1497" s="778" customFormat="true" ht="13.5" hidden="false" customHeight="false" outlineLevel="0" collapsed="false">
      <c r="C1497" s="792" t="s">
        <v>673</v>
      </c>
      <c r="D1497" s="793" t="s">
        <v>1151</v>
      </c>
    </row>
    <row r="1498" s="778" customFormat="true" ht="13.5" hidden="false" customHeight="false" outlineLevel="0" collapsed="false">
      <c r="C1498" s="792" t="s">
        <v>673</v>
      </c>
      <c r="D1498" s="793" t="s">
        <v>2075</v>
      </c>
    </row>
    <row r="1499" s="778" customFormat="true" ht="13.5" hidden="false" customHeight="false" outlineLevel="0" collapsed="false">
      <c r="C1499" s="792" t="s">
        <v>673</v>
      </c>
      <c r="D1499" s="793" t="s">
        <v>2076</v>
      </c>
    </row>
    <row r="1500" s="778" customFormat="true" ht="13.5" hidden="false" customHeight="false" outlineLevel="0" collapsed="false">
      <c r="C1500" s="792" t="s">
        <v>673</v>
      </c>
      <c r="D1500" s="793" t="s">
        <v>2077</v>
      </c>
    </row>
    <row r="1501" s="778" customFormat="true" ht="13.5" hidden="false" customHeight="false" outlineLevel="0" collapsed="false">
      <c r="C1501" s="792" t="s">
        <v>673</v>
      </c>
      <c r="D1501" s="793" t="s">
        <v>2078</v>
      </c>
    </row>
    <row r="1502" s="778" customFormat="true" ht="13.5" hidden="false" customHeight="false" outlineLevel="0" collapsed="false">
      <c r="C1502" s="792" t="s">
        <v>673</v>
      </c>
      <c r="D1502" s="793" t="s">
        <v>2079</v>
      </c>
    </row>
    <row r="1503" s="778" customFormat="true" ht="13.5" hidden="false" customHeight="false" outlineLevel="0" collapsed="false">
      <c r="C1503" s="792" t="s">
        <v>673</v>
      </c>
      <c r="D1503" s="793" t="s">
        <v>1153</v>
      </c>
    </row>
    <row r="1504" s="778" customFormat="true" ht="13.5" hidden="false" customHeight="false" outlineLevel="0" collapsed="false">
      <c r="C1504" s="792" t="s">
        <v>673</v>
      </c>
      <c r="D1504" s="793" t="s">
        <v>1155</v>
      </c>
    </row>
    <row r="1505" s="778" customFormat="true" ht="13.5" hidden="false" customHeight="false" outlineLevel="0" collapsed="false">
      <c r="C1505" s="792" t="s">
        <v>673</v>
      </c>
      <c r="D1505" s="793" t="s">
        <v>2080</v>
      </c>
    </row>
    <row r="1506" s="778" customFormat="true" ht="13.5" hidden="false" customHeight="false" outlineLevel="0" collapsed="false">
      <c r="C1506" s="792" t="s">
        <v>673</v>
      </c>
      <c r="D1506" s="793" t="s">
        <v>2081</v>
      </c>
    </row>
    <row r="1507" s="778" customFormat="true" ht="13.5" hidden="false" customHeight="false" outlineLevel="0" collapsed="false">
      <c r="C1507" s="792" t="s">
        <v>673</v>
      </c>
      <c r="D1507" s="793" t="s">
        <v>2082</v>
      </c>
    </row>
    <row r="1508" s="778" customFormat="true" ht="13.5" hidden="false" customHeight="false" outlineLevel="0" collapsed="false">
      <c r="C1508" s="792" t="s">
        <v>673</v>
      </c>
      <c r="D1508" s="793" t="s">
        <v>2083</v>
      </c>
    </row>
    <row r="1509" s="778" customFormat="true" ht="13.5" hidden="false" customHeight="false" outlineLevel="0" collapsed="false">
      <c r="C1509" s="792" t="s">
        <v>673</v>
      </c>
      <c r="D1509" s="793" t="s">
        <v>2084</v>
      </c>
    </row>
    <row r="1510" s="778" customFormat="true" ht="13.5" hidden="false" customHeight="false" outlineLevel="0" collapsed="false">
      <c r="C1510" s="792" t="s">
        <v>673</v>
      </c>
      <c r="D1510" s="793" t="s">
        <v>2085</v>
      </c>
    </row>
    <row r="1511" s="778" customFormat="true" ht="13.5" hidden="false" customHeight="false" outlineLevel="0" collapsed="false">
      <c r="C1511" s="792" t="s">
        <v>673</v>
      </c>
      <c r="D1511" s="793" t="s">
        <v>1157</v>
      </c>
    </row>
    <row r="1512" s="778" customFormat="true" ht="13.5" hidden="false" customHeight="false" outlineLevel="0" collapsed="false">
      <c r="C1512" s="792" t="s">
        <v>673</v>
      </c>
      <c r="D1512" s="793" t="s">
        <v>2086</v>
      </c>
    </row>
    <row r="1513" s="778" customFormat="true" ht="13.5" hidden="false" customHeight="false" outlineLevel="0" collapsed="false">
      <c r="C1513" s="792" t="s">
        <v>673</v>
      </c>
      <c r="D1513" s="793" t="s">
        <v>2087</v>
      </c>
    </row>
    <row r="1514" s="778" customFormat="true" ht="13.5" hidden="false" customHeight="false" outlineLevel="0" collapsed="false">
      <c r="C1514" s="792" t="s">
        <v>673</v>
      </c>
      <c r="D1514" s="793" t="s">
        <v>2088</v>
      </c>
    </row>
    <row r="1515" s="778" customFormat="true" ht="13.5" hidden="false" customHeight="false" outlineLevel="0" collapsed="false">
      <c r="C1515" s="792" t="s">
        <v>673</v>
      </c>
      <c r="D1515" s="793" t="s">
        <v>2089</v>
      </c>
    </row>
    <row r="1516" s="778" customFormat="true" ht="13.5" hidden="false" customHeight="false" outlineLevel="0" collapsed="false">
      <c r="C1516" s="792" t="s">
        <v>673</v>
      </c>
      <c r="D1516" s="793" t="s">
        <v>2090</v>
      </c>
    </row>
    <row r="1517" s="778" customFormat="true" ht="13.5" hidden="false" customHeight="false" outlineLevel="0" collapsed="false">
      <c r="C1517" s="792" t="s">
        <v>673</v>
      </c>
      <c r="D1517" s="793" t="s">
        <v>2091</v>
      </c>
    </row>
    <row r="1518" s="778" customFormat="true" ht="13.5" hidden="false" customHeight="false" outlineLevel="0" collapsed="false">
      <c r="C1518" s="792" t="s">
        <v>673</v>
      </c>
      <c r="D1518" s="793" t="s">
        <v>2092</v>
      </c>
    </row>
    <row r="1519" s="778" customFormat="true" ht="13.5" hidden="false" customHeight="false" outlineLevel="0" collapsed="false">
      <c r="C1519" s="792" t="s">
        <v>673</v>
      </c>
      <c r="D1519" s="793" t="s">
        <v>2093</v>
      </c>
    </row>
    <row r="1520" s="778" customFormat="true" ht="13.5" hidden="false" customHeight="false" outlineLevel="0" collapsed="false">
      <c r="C1520" s="792" t="s">
        <v>673</v>
      </c>
      <c r="D1520" s="793" t="s">
        <v>2094</v>
      </c>
    </row>
    <row r="1521" s="778" customFormat="true" ht="13.5" hidden="false" customHeight="false" outlineLevel="0" collapsed="false">
      <c r="C1521" s="792" t="s">
        <v>673</v>
      </c>
      <c r="D1521" s="793" t="s">
        <v>2095</v>
      </c>
    </row>
    <row r="1522" s="778" customFormat="true" ht="13.5" hidden="false" customHeight="false" outlineLevel="0" collapsed="false">
      <c r="C1522" s="792" t="s">
        <v>673</v>
      </c>
      <c r="D1522" s="793" t="s">
        <v>2096</v>
      </c>
    </row>
    <row r="1523" s="778" customFormat="true" ht="13.5" hidden="false" customHeight="false" outlineLevel="0" collapsed="false">
      <c r="C1523" s="792" t="s">
        <v>673</v>
      </c>
      <c r="D1523" s="793" t="s">
        <v>1862</v>
      </c>
    </row>
    <row r="1524" s="778" customFormat="true" ht="13.5" hidden="false" customHeight="false" outlineLevel="0" collapsed="false">
      <c r="C1524" s="792" t="s">
        <v>673</v>
      </c>
      <c r="D1524" s="793" t="s">
        <v>2097</v>
      </c>
    </row>
    <row r="1525" s="778" customFormat="true" ht="13.5" hidden="false" customHeight="false" outlineLevel="0" collapsed="false">
      <c r="C1525" s="792" t="s">
        <v>673</v>
      </c>
      <c r="D1525" s="793" t="s">
        <v>2098</v>
      </c>
    </row>
    <row r="1526" s="778" customFormat="true" ht="13.5" hidden="false" customHeight="false" outlineLevel="0" collapsed="false">
      <c r="C1526" s="792" t="s">
        <v>673</v>
      </c>
      <c r="D1526" s="793" t="s">
        <v>2099</v>
      </c>
    </row>
    <row r="1527" s="778" customFormat="true" ht="13.5" hidden="false" customHeight="false" outlineLevel="0" collapsed="false">
      <c r="C1527" s="792" t="s">
        <v>673</v>
      </c>
      <c r="D1527" s="793" t="s">
        <v>1154</v>
      </c>
    </row>
    <row r="1528" s="778" customFormat="true" ht="13.5" hidden="false" customHeight="false" outlineLevel="0" collapsed="false">
      <c r="C1528" s="792" t="s">
        <v>673</v>
      </c>
      <c r="D1528" s="793" t="s">
        <v>2100</v>
      </c>
    </row>
    <row r="1529" s="778" customFormat="true" ht="13.5" hidden="false" customHeight="false" outlineLevel="0" collapsed="false">
      <c r="C1529" s="792" t="s">
        <v>673</v>
      </c>
      <c r="D1529" s="793" t="s">
        <v>2101</v>
      </c>
    </row>
    <row r="1530" s="778" customFormat="true" ht="13.5" hidden="false" customHeight="false" outlineLevel="0" collapsed="false">
      <c r="C1530" s="792" t="s">
        <v>673</v>
      </c>
      <c r="D1530" s="793" t="s">
        <v>2102</v>
      </c>
    </row>
    <row r="1531" s="778" customFormat="true" ht="13.5" hidden="false" customHeight="false" outlineLevel="0" collapsed="false">
      <c r="C1531" s="792" t="s">
        <v>673</v>
      </c>
      <c r="D1531" s="793" t="s">
        <v>2103</v>
      </c>
    </row>
    <row r="1532" s="778" customFormat="true" ht="13.5" hidden="false" customHeight="false" outlineLevel="0" collapsed="false">
      <c r="C1532" s="792" t="s">
        <v>673</v>
      </c>
      <c r="D1532" s="793" t="s">
        <v>2104</v>
      </c>
    </row>
    <row r="1533" s="778" customFormat="true" ht="13.5" hidden="false" customHeight="false" outlineLevel="0" collapsed="false">
      <c r="C1533" s="792" t="s">
        <v>673</v>
      </c>
      <c r="D1533" s="793" t="s">
        <v>2105</v>
      </c>
    </row>
    <row r="1534" s="778" customFormat="true" ht="13.5" hidden="false" customHeight="false" outlineLevel="0" collapsed="false">
      <c r="C1534" s="792" t="s">
        <v>673</v>
      </c>
      <c r="D1534" s="793" t="s">
        <v>2106</v>
      </c>
    </row>
    <row r="1535" s="778" customFormat="true" ht="13.5" hidden="false" customHeight="false" outlineLevel="0" collapsed="false">
      <c r="C1535" s="792" t="s">
        <v>673</v>
      </c>
      <c r="D1535" s="793" t="s">
        <v>2107</v>
      </c>
    </row>
    <row r="1536" s="778" customFormat="true" ht="13.5" hidden="false" customHeight="false" outlineLevel="0" collapsed="false">
      <c r="C1536" s="792" t="s">
        <v>676</v>
      </c>
      <c r="D1536" s="793" t="s">
        <v>2108</v>
      </c>
    </row>
    <row r="1537" s="778" customFormat="true" ht="13.5" hidden="false" customHeight="false" outlineLevel="0" collapsed="false">
      <c r="C1537" s="792" t="s">
        <v>676</v>
      </c>
      <c r="D1537" s="793" t="s">
        <v>2109</v>
      </c>
    </row>
    <row r="1538" s="778" customFormat="true" ht="13.5" hidden="false" customHeight="false" outlineLevel="0" collapsed="false">
      <c r="C1538" s="792" t="s">
        <v>676</v>
      </c>
      <c r="D1538" s="793" t="s">
        <v>2110</v>
      </c>
    </row>
    <row r="1539" s="778" customFormat="true" ht="13.5" hidden="false" customHeight="false" outlineLevel="0" collapsed="false">
      <c r="C1539" s="792" t="s">
        <v>676</v>
      </c>
      <c r="D1539" s="793" t="s">
        <v>2111</v>
      </c>
    </row>
    <row r="1540" s="778" customFormat="true" ht="13.5" hidden="false" customHeight="false" outlineLevel="0" collapsed="false">
      <c r="C1540" s="792" t="s">
        <v>676</v>
      </c>
      <c r="D1540" s="793" t="s">
        <v>2112</v>
      </c>
    </row>
    <row r="1541" s="778" customFormat="true" ht="13.5" hidden="false" customHeight="false" outlineLevel="0" collapsed="false">
      <c r="C1541" s="792" t="s">
        <v>676</v>
      </c>
      <c r="D1541" s="793" t="s">
        <v>2113</v>
      </c>
    </row>
    <row r="1542" s="778" customFormat="true" ht="13.5" hidden="false" customHeight="false" outlineLevel="0" collapsed="false">
      <c r="C1542" s="792" t="s">
        <v>676</v>
      </c>
      <c r="D1542" s="793" t="s">
        <v>2114</v>
      </c>
    </row>
    <row r="1543" s="778" customFormat="true" ht="13.5" hidden="false" customHeight="false" outlineLevel="0" collapsed="false">
      <c r="C1543" s="792" t="s">
        <v>676</v>
      </c>
      <c r="D1543" s="793" t="s">
        <v>2115</v>
      </c>
    </row>
    <row r="1544" s="778" customFormat="true" ht="13.5" hidden="false" customHeight="false" outlineLevel="0" collapsed="false">
      <c r="C1544" s="792" t="s">
        <v>676</v>
      </c>
      <c r="D1544" s="793" t="s">
        <v>2116</v>
      </c>
    </row>
    <row r="1545" s="778" customFormat="true" ht="13.5" hidden="false" customHeight="false" outlineLevel="0" collapsed="false">
      <c r="C1545" s="792" t="s">
        <v>676</v>
      </c>
      <c r="D1545" s="793" t="s">
        <v>2117</v>
      </c>
    </row>
    <row r="1546" s="778" customFormat="true" ht="13.5" hidden="false" customHeight="false" outlineLevel="0" collapsed="false">
      <c r="C1546" s="792" t="s">
        <v>676</v>
      </c>
      <c r="D1546" s="793" t="s">
        <v>2118</v>
      </c>
    </row>
    <row r="1547" s="778" customFormat="true" ht="13.5" hidden="false" customHeight="false" outlineLevel="0" collapsed="false">
      <c r="C1547" s="792" t="s">
        <v>676</v>
      </c>
      <c r="D1547" s="793" t="s">
        <v>2119</v>
      </c>
    </row>
    <row r="1548" s="778" customFormat="true" ht="13.5" hidden="false" customHeight="false" outlineLevel="0" collapsed="false">
      <c r="C1548" s="792" t="s">
        <v>676</v>
      </c>
      <c r="D1548" s="793" t="s">
        <v>2120</v>
      </c>
    </row>
    <row r="1549" s="778" customFormat="true" ht="13.5" hidden="false" customHeight="false" outlineLevel="0" collapsed="false">
      <c r="C1549" s="792" t="s">
        <v>676</v>
      </c>
      <c r="D1549" s="793" t="s">
        <v>2121</v>
      </c>
    </row>
    <row r="1550" s="778" customFormat="true" ht="13.5" hidden="false" customHeight="false" outlineLevel="0" collapsed="false">
      <c r="C1550" s="792" t="s">
        <v>676</v>
      </c>
      <c r="D1550" s="793" t="s">
        <v>2122</v>
      </c>
    </row>
    <row r="1551" s="778" customFormat="true" ht="13.5" hidden="false" customHeight="false" outlineLevel="0" collapsed="false">
      <c r="C1551" s="792" t="s">
        <v>676</v>
      </c>
      <c r="D1551" s="793" t="s">
        <v>2123</v>
      </c>
    </row>
    <row r="1552" s="778" customFormat="true" ht="13.5" hidden="false" customHeight="false" outlineLevel="0" collapsed="false">
      <c r="C1552" s="792" t="s">
        <v>676</v>
      </c>
      <c r="D1552" s="793" t="s">
        <v>2124</v>
      </c>
    </row>
    <row r="1553" s="778" customFormat="true" ht="13.5" hidden="false" customHeight="false" outlineLevel="0" collapsed="false">
      <c r="C1553" s="792" t="s">
        <v>676</v>
      </c>
      <c r="D1553" s="793" t="s">
        <v>2125</v>
      </c>
    </row>
    <row r="1554" s="778" customFormat="true" ht="13.5" hidden="false" customHeight="false" outlineLevel="0" collapsed="false">
      <c r="C1554" s="792" t="s">
        <v>676</v>
      </c>
      <c r="D1554" s="793" t="s">
        <v>2126</v>
      </c>
    </row>
    <row r="1555" s="778" customFormat="true" ht="13.5" hidden="false" customHeight="false" outlineLevel="0" collapsed="false">
      <c r="C1555" s="792" t="s">
        <v>676</v>
      </c>
      <c r="D1555" s="793" t="s">
        <v>2127</v>
      </c>
    </row>
    <row r="1556" s="778" customFormat="true" ht="13.5" hidden="false" customHeight="false" outlineLevel="0" collapsed="false">
      <c r="C1556" s="792" t="s">
        <v>679</v>
      </c>
      <c r="D1556" s="793" t="s">
        <v>1469</v>
      </c>
    </row>
    <row r="1557" s="778" customFormat="true" ht="13.5" hidden="false" customHeight="false" outlineLevel="0" collapsed="false">
      <c r="C1557" s="792" t="s">
        <v>679</v>
      </c>
      <c r="D1557" s="793" t="s">
        <v>2128</v>
      </c>
    </row>
    <row r="1558" s="778" customFormat="true" ht="13.5" hidden="false" customHeight="false" outlineLevel="0" collapsed="false">
      <c r="C1558" s="792" t="s">
        <v>679</v>
      </c>
      <c r="D1558" s="793" t="s">
        <v>2129</v>
      </c>
    </row>
    <row r="1559" s="778" customFormat="true" ht="13.5" hidden="false" customHeight="false" outlineLevel="0" collapsed="false">
      <c r="C1559" s="792" t="s">
        <v>679</v>
      </c>
      <c r="D1559" s="793" t="s">
        <v>2130</v>
      </c>
    </row>
    <row r="1560" s="778" customFormat="true" ht="13.5" hidden="false" customHeight="false" outlineLevel="0" collapsed="false">
      <c r="C1560" s="792" t="s">
        <v>679</v>
      </c>
      <c r="D1560" s="793" t="s">
        <v>2131</v>
      </c>
    </row>
    <row r="1561" s="778" customFormat="true" ht="13.5" hidden="false" customHeight="false" outlineLevel="0" collapsed="false">
      <c r="C1561" s="792" t="s">
        <v>679</v>
      </c>
      <c r="D1561" s="793" t="s">
        <v>2132</v>
      </c>
    </row>
    <row r="1562" s="778" customFormat="true" ht="13.5" hidden="false" customHeight="false" outlineLevel="0" collapsed="false">
      <c r="C1562" s="792" t="s">
        <v>679</v>
      </c>
      <c r="D1562" s="793" t="s">
        <v>2133</v>
      </c>
    </row>
    <row r="1563" s="778" customFormat="true" ht="13.5" hidden="false" customHeight="false" outlineLevel="0" collapsed="false">
      <c r="C1563" s="792" t="s">
        <v>679</v>
      </c>
      <c r="D1563" s="793" t="s">
        <v>2134</v>
      </c>
    </row>
    <row r="1564" s="778" customFormat="true" ht="13.5" hidden="false" customHeight="false" outlineLevel="0" collapsed="false">
      <c r="C1564" s="792" t="s">
        <v>679</v>
      </c>
      <c r="D1564" s="793" t="s">
        <v>2135</v>
      </c>
    </row>
    <row r="1565" s="778" customFormat="true" ht="13.5" hidden="false" customHeight="false" outlineLevel="0" collapsed="false">
      <c r="C1565" s="792" t="s">
        <v>679</v>
      </c>
      <c r="D1565" s="793" t="s">
        <v>2136</v>
      </c>
    </row>
    <row r="1566" s="778" customFormat="true" ht="13.5" hidden="false" customHeight="false" outlineLevel="0" collapsed="false">
      <c r="C1566" s="792" t="s">
        <v>679</v>
      </c>
      <c r="D1566" s="793" t="s">
        <v>2137</v>
      </c>
    </row>
    <row r="1567" s="778" customFormat="true" ht="13.5" hidden="false" customHeight="false" outlineLevel="0" collapsed="false">
      <c r="C1567" s="792" t="s">
        <v>679</v>
      </c>
      <c r="D1567" s="793" t="s">
        <v>2138</v>
      </c>
    </row>
    <row r="1568" s="778" customFormat="true" ht="13.5" hidden="false" customHeight="false" outlineLevel="0" collapsed="false">
      <c r="C1568" s="792" t="s">
        <v>679</v>
      </c>
      <c r="D1568" s="793" t="s">
        <v>2139</v>
      </c>
    </row>
    <row r="1569" s="778" customFormat="true" ht="13.5" hidden="false" customHeight="false" outlineLevel="0" collapsed="false">
      <c r="C1569" s="792" t="s">
        <v>679</v>
      </c>
      <c r="D1569" s="793" t="s">
        <v>2140</v>
      </c>
    </row>
    <row r="1570" s="778" customFormat="true" ht="13.5" hidden="false" customHeight="false" outlineLevel="0" collapsed="false">
      <c r="C1570" s="792" t="s">
        <v>679</v>
      </c>
      <c r="D1570" s="793" t="s">
        <v>2141</v>
      </c>
    </row>
    <row r="1571" s="778" customFormat="true" ht="13.5" hidden="false" customHeight="false" outlineLevel="0" collapsed="false">
      <c r="C1571" s="792" t="s">
        <v>679</v>
      </c>
      <c r="D1571" s="793" t="s">
        <v>2142</v>
      </c>
    </row>
    <row r="1572" s="778" customFormat="true" ht="13.5" hidden="false" customHeight="false" outlineLevel="0" collapsed="false">
      <c r="C1572" s="792" t="s">
        <v>679</v>
      </c>
      <c r="D1572" s="793" t="s">
        <v>2143</v>
      </c>
    </row>
    <row r="1573" s="778" customFormat="true" ht="13.5" hidden="false" customHeight="false" outlineLevel="0" collapsed="false">
      <c r="C1573" s="792" t="s">
        <v>679</v>
      </c>
      <c r="D1573" s="793" t="s">
        <v>2144</v>
      </c>
    </row>
    <row r="1574" s="778" customFormat="true" ht="13.5" hidden="false" customHeight="false" outlineLevel="0" collapsed="false">
      <c r="C1574" s="792" t="s">
        <v>679</v>
      </c>
      <c r="D1574" s="793" t="s">
        <v>2145</v>
      </c>
    </row>
    <row r="1575" s="778" customFormat="true" ht="13.5" hidden="false" customHeight="false" outlineLevel="0" collapsed="false">
      <c r="C1575" s="792" t="s">
        <v>679</v>
      </c>
      <c r="D1575" s="793" t="s">
        <v>2146</v>
      </c>
    </row>
    <row r="1576" s="778" customFormat="true" ht="13.5" hidden="false" customHeight="false" outlineLevel="0" collapsed="false">
      <c r="C1576" s="792" t="s">
        <v>679</v>
      </c>
      <c r="D1576" s="793" t="s">
        <v>2147</v>
      </c>
    </row>
    <row r="1577" s="778" customFormat="true" ht="13.5" hidden="false" customHeight="false" outlineLevel="0" collapsed="false">
      <c r="C1577" s="792" t="s">
        <v>682</v>
      </c>
      <c r="D1577" s="793" t="s">
        <v>2148</v>
      </c>
    </row>
    <row r="1578" s="778" customFormat="true" ht="13.5" hidden="false" customHeight="false" outlineLevel="0" collapsed="false">
      <c r="C1578" s="792" t="s">
        <v>682</v>
      </c>
      <c r="D1578" s="793" t="s">
        <v>2149</v>
      </c>
    </row>
    <row r="1579" s="778" customFormat="true" ht="13.5" hidden="false" customHeight="false" outlineLevel="0" collapsed="false">
      <c r="C1579" s="792" t="s">
        <v>682</v>
      </c>
      <c r="D1579" s="793" t="s">
        <v>2150</v>
      </c>
    </row>
    <row r="1580" s="778" customFormat="true" ht="13.5" hidden="false" customHeight="false" outlineLevel="0" collapsed="false">
      <c r="C1580" s="792" t="s">
        <v>682</v>
      </c>
      <c r="D1580" s="793" t="s">
        <v>2151</v>
      </c>
    </row>
    <row r="1581" s="778" customFormat="true" ht="13.5" hidden="false" customHeight="false" outlineLevel="0" collapsed="false">
      <c r="C1581" s="792" t="s">
        <v>682</v>
      </c>
      <c r="D1581" s="793" t="s">
        <v>2152</v>
      </c>
    </row>
    <row r="1582" s="778" customFormat="true" ht="13.5" hidden="false" customHeight="false" outlineLevel="0" collapsed="false">
      <c r="C1582" s="792" t="s">
        <v>682</v>
      </c>
      <c r="D1582" s="793" t="s">
        <v>2153</v>
      </c>
    </row>
    <row r="1583" s="778" customFormat="true" ht="13.5" hidden="false" customHeight="false" outlineLevel="0" collapsed="false">
      <c r="C1583" s="792" t="s">
        <v>682</v>
      </c>
      <c r="D1583" s="793" t="s">
        <v>2154</v>
      </c>
    </row>
    <row r="1584" s="778" customFormat="true" ht="13.5" hidden="false" customHeight="false" outlineLevel="0" collapsed="false">
      <c r="C1584" s="792" t="s">
        <v>682</v>
      </c>
      <c r="D1584" s="793" t="s">
        <v>2155</v>
      </c>
    </row>
    <row r="1585" s="778" customFormat="true" ht="13.5" hidden="false" customHeight="false" outlineLevel="0" collapsed="false">
      <c r="C1585" s="792" t="s">
        <v>682</v>
      </c>
      <c r="D1585" s="793" t="s">
        <v>2156</v>
      </c>
    </row>
    <row r="1586" s="778" customFormat="true" ht="13.5" hidden="false" customHeight="false" outlineLevel="0" collapsed="false">
      <c r="C1586" s="792" t="s">
        <v>682</v>
      </c>
      <c r="D1586" s="793" t="s">
        <v>2157</v>
      </c>
    </row>
    <row r="1587" s="778" customFormat="true" ht="13.5" hidden="false" customHeight="false" outlineLevel="0" collapsed="false">
      <c r="C1587" s="792" t="s">
        <v>682</v>
      </c>
      <c r="D1587" s="793" t="s">
        <v>2158</v>
      </c>
    </row>
    <row r="1588" s="778" customFormat="true" ht="13.5" hidden="false" customHeight="false" outlineLevel="0" collapsed="false">
      <c r="C1588" s="792" t="s">
        <v>682</v>
      </c>
      <c r="D1588" s="793" t="s">
        <v>2159</v>
      </c>
    </row>
    <row r="1589" s="778" customFormat="true" ht="13.5" hidden="false" customHeight="false" outlineLevel="0" collapsed="false">
      <c r="C1589" s="792" t="s">
        <v>682</v>
      </c>
      <c r="D1589" s="793" t="s">
        <v>2160</v>
      </c>
    </row>
    <row r="1590" s="778" customFormat="true" ht="13.5" hidden="false" customHeight="false" outlineLevel="0" collapsed="false">
      <c r="C1590" s="792" t="s">
        <v>682</v>
      </c>
      <c r="D1590" s="793" t="s">
        <v>2161</v>
      </c>
    </row>
    <row r="1591" s="778" customFormat="true" ht="13.5" hidden="false" customHeight="false" outlineLevel="0" collapsed="false">
      <c r="C1591" s="792" t="s">
        <v>682</v>
      </c>
      <c r="D1591" s="793" t="s">
        <v>1179</v>
      </c>
    </row>
    <row r="1592" s="778" customFormat="true" ht="13.5" hidden="false" customHeight="false" outlineLevel="0" collapsed="false">
      <c r="C1592" s="792" t="s">
        <v>682</v>
      </c>
      <c r="D1592" s="793" t="s">
        <v>2162</v>
      </c>
    </row>
    <row r="1593" s="778" customFormat="true" ht="13.5" hidden="false" customHeight="false" outlineLevel="0" collapsed="false">
      <c r="C1593" s="792" t="s">
        <v>682</v>
      </c>
      <c r="D1593" s="793" t="s">
        <v>2163</v>
      </c>
    </row>
    <row r="1594" s="778" customFormat="true" ht="13.5" hidden="false" customHeight="false" outlineLevel="0" collapsed="false">
      <c r="C1594" s="792" t="s">
        <v>682</v>
      </c>
      <c r="D1594" s="793" t="s">
        <v>2164</v>
      </c>
    </row>
    <row r="1595" s="778" customFormat="true" ht="13.5" hidden="false" customHeight="false" outlineLevel="0" collapsed="false">
      <c r="C1595" s="792" t="s">
        <v>682</v>
      </c>
      <c r="D1595" s="793" t="s">
        <v>2165</v>
      </c>
    </row>
    <row r="1596" s="778" customFormat="true" ht="13.5" hidden="false" customHeight="false" outlineLevel="0" collapsed="false">
      <c r="C1596" s="792" t="s">
        <v>682</v>
      </c>
      <c r="D1596" s="793" t="s">
        <v>2166</v>
      </c>
    </row>
    <row r="1597" s="778" customFormat="true" ht="13.5" hidden="false" customHeight="false" outlineLevel="0" collapsed="false">
      <c r="C1597" s="792" t="s">
        <v>682</v>
      </c>
      <c r="D1597" s="793" t="s">
        <v>2167</v>
      </c>
    </row>
    <row r="1598" s="778" customFormat="true" ht="13.5" hidden="false" customHeight="false" outlineLevel="0" collapsed="false">
      <c r="C1598" s="792" t="s">
        <v>682</v>
      </c>
      <c r="D1598" s="793" t="s">
        <v>2168</v>
      </c>
    </row>
    <row r="1599" s="778" customFormat="true" ht="13.5" hidden="false" customHeight="false" outlineLevel="0" collapsed="false">
      <c r="C1599" s="792" t="s">
        <v>682</v>
      </c>
      <c r="D1599" s="793" t="s">
        <v>1292</v>
      </c>
    </row>
    <row r="1600" s="778" customFormat="true" ht="13.5" hidden="false" customHeight="false" outlineLevel="0" collapsed="false">
      <c r="C1600" s="792" t="s">
        <v>682</v>
      </c>
      <c r="D1600" s="793" t="s">
        <v>2169</v>
      </c>
    </row>
    <row r="1601" s="778" customFormat="true" ht="13.5" hidden="false" customHeight="false" outlineLevel="0" collapsed="false">
      <c r="C1601" s="792" t="s">
        <v>682</v>
      </c>
      <c r="D1601" s="793" t="s">
        <v>1693</v>
      </c>
    </row>
    <row r="1602" s="778" customFormat="true" ht="13.5" hidden="false" customHeight="false" outlineLevel="0" collapsed="false">
      <c r="C1602" s="792" t="s">
        <v>682</v>
      </c>
      <c r="D1602" s="793" t="s">
        <v>2170</v>
      </c>
    </row>
    <row r="1603" s="778" customFormat="true" ht="13.5" hidden="false" customHeight="false" outlineLevel="0" collapsed="false">
      <c r="C1603" s="792" t="s">
        <v>682</v>
      </c>
      <c r="D1603" s="793" t="s">
        <v>2171</v>
      </c>
    </row>
    <row r="1604" s="778" customFormat="true" ht="13.5" hidden="false" customHeight="false" outlineLevel="0" collapsed="false">
      <c r="C1604" s="792" t="s">
        <v>682</v>
      </c>
      <c r="D1604" s="793" t="s">
        <v>2172</v>
      </c>
    </row>
    <row r="1605" s="778" customFormat="true" ht="13.5" hidden="false" customHeight="false" outlineLevel="0" collapsed="false">
      <c r="C1605" s="792" t="s">
        <v>682</v>
      </c>
      <c r="D1605" s="793" t="s">
        <v>2173</v>
      </c>
    </row>
    <row r="1606" s="778" customFormat="true" ht="13.5" hidden="false" customHeight="false" outlineLevel="0" collapsed="false">
      <c r="C1606" s="792" t="s">
        <v>682</v>
      </c>
      <c r="D1606" s="793" t="s">
        <v>2174</v>
      </c>
    </row>
    <row r="1607" s="778" customFormat="true" ht="13.5" hidden="false" customHeight="false" outlineLevel="0" collapsed="false">
      <c r="C1607" s="792" t="s">
        <v>682</v>
      </c>
      <c r="D1607" s="793" t="s">
        <v>2175</v>
      </c>
    </row>
    <row r="1608" s="778" customFormat="true" ht="13.5" hidden="false" customHeight="false" outlineLevel="0" collapsed="false">
      <c r="C1608" s="792" t="s">
        <v>682</v>
      </c>
      <c r="D1608" s="793" t="s">
        <v>2176</v>
      </c>
    </row>
    <row r="1609" s="778" customFormat="true" ht="13.5" hidden="false" customHeight="false" outlineLevel="0" collapsed="false">
      <c r="C1609" s="792" t="s">
        <v>682</v>
      </c>
      <c r="D1609" s="793" t="s">
        <v>2177</v>
      </c>
    </row>
    <row r="1610" s="778" customFormat="true" ht="13.5" hidden="false" customHeight="false" outlineLevel="0" collapsed="false">
      <c r="C1610" s="792" t="s">
        <v>682</v>
      </c>
      <c r="D1610" s="793" t="s">
        <v>2178</v>
      </c>
    </row>
    <row r="1611" s="778" customFormat="true" ht="13.5" hidden="false" customHeight="false" outlineLevel="0" collapsed="false">
      <c r="C1611" s="792" t="s">
        <v>682</v>
      </c>
      <c r="D1611" s="793" t="s">
        <v>2179</v>
      </c>
    </row>
    <row r="1612" s="778" customFormat="true" ht="13.5" hidden="false" customHeight="false" outlineLevel="0" collapsed="false">
      <c r="C1612" s="792" t="s">
        <v>682</v>
      </c>
      <c r="D1612" s="793" t="s">
        <v>2180</v>
      </c>
    </row>
    <row r="1613" s="778" customFormat="true" ht="13.5" hidden="false" customHeight="false" outlineLevel="0" collapsed="false">
      <c r="C1613" s="792" t="s">
        <v>682</v>
      </c>
      <c r="D1613" s="793" t="s">
        <v>2181</v>
      </c>
    </row>
    <row r="1614" s="778" customFormat="true" ht="13.5" hidden="false" customHeight="false" outlineLevel="0" collapsed="false">
      <c r="C1614" s="792" t="s">
        <v>682</v>
      </c>
      <c r="D1614" s="793" t="s">
        <v>2182</v>
      </c>
    </row>
    <row r="1615" s="778" customFormat="true" ht="13.5" hidden="false" customHeight="false" outlineLevel="0" collapsed="false">
      <c r="C1615" s="792" t="s">
        <v>682</v>
      </c>
      <c r="D1615" s="793" t="s">
        <v>2183</v>
      </c>
    </row>
    <row r="1616" s="778" customFormat="true" ht="13.5" hidden="false" customHeight="false" outlineLevel="0" collapsed="false">
      <c r="C1616" s="792" t="s">
        <v>682</v>
      </c>
      <c r="D1616" s="793" t="s">
        <v>2184</v>
      </c>
    </row>
    <row r="1617" s="778" customFormat="true" ht="13.5" hidden="false" customHeight="false" outlineLevel="0" collapsed="false">
      <c r="C1617" s="792" t="s">
        <v>682</v>
      </c>
      <c r="D1617" s="793" t="s">
        <v>2185</v>
      </c>
    </row>
    <row r="1618" s="778" customFormat="true" ht="13.5" hidden="false" customHeight="false" outlineLevel="0" collapsed="false">
      <c r="C1618" s="792" t="s">
        <v>682</v>
      </c>
      <c r="D1618" s="793" t="s">
        <v>2186</v>
      </c>
    </row>
    <row r="1619" s="778" customFormat="true" ht="13.5" hidden="false" customHeight="false" outlineLevel="0" collapsed="false">
      <c r="C1619" s="792" t="s">
        <v>682</v>
      </c>
      <c r="D1619" s="793" t="s">
        <v>2187</v>
      </c>
    </row>
    <row r="1620" s="778" customFormat="true" ht="13.5" hidden="false" customHeight="false" outlineLevel="0" collapsed="false">
      <c r="C1620" s="792" t="s">
        <v>682</v>
      </c>
      <c r="D1620" s="793" t="s">
        <v>2188</v>
      </c>
    </row>
    <row r="1621" s="778" customFormat="true" ht="13.5" hidden="false" customHeight="false" outlineLevel="0" collapsed="false">
      <c r="C1621" s="792" t="s">
        <v>682</v>
      </c>
      <c r="D1621" s="793" t="s">
        <v>2189</v>
      </c>
    </row>
    <row r="1622" s="778" customFormat="true" ht="13.5" hidden="false" customHeight="false" outlineLevel="0" collapsed="false">
      <c r="C1622" s="792" t="s">
        <v>685</v>
      </c>
      <c r="D1622" s="793" t="s">
        <v>2190</v>
      </c>
    </row>
    <row r="1623" s="778" customFormat="true" ht="13.5" hidden="false" customHeight="false" outlineLevel="0" collapsed="false">
      <c r="C1623" s="792" t="s">
        <v>685</v>
      </c>
      <c r="D1623" s="793" t="s">
        <v>2191</v>
      </c>
    </row>
    <row r="1624" s="778" customFormat="true" ht="13.5" hidden="false" customHeight="false" outlineLevel="0" collapsed="false">
      <c r="C1624" s="792" t="s">
        <v>685</v>
      </c>
      <c r="D1624" s="793" t="s">
        <v>2192</v>
      </c>
    </row>
    <row r="1625" s="778" customFormat="true" ht="13.5" hidden="false" customHeight="false" outlineLevel="0" collapsed="false">
      <c r="C1625" s="792" t="s">
        <v>685</v>
      </c>
      <c r="D1625" s="793" t="s">
        <v>2193</v>
      </c>
    </row>
    <row r="1626" s="778" customFormat="true" ht="13.5" hidden="false" customHeight="false" outlineLevel="0" collapsed="false">
      <c r="C1626" s="792" t="s">
        <v>685</v>
      </c>
      <c r="D1626" s="793" t="s">
        <v>2194</v>
      </c>
    </row>
    <row r="1627" s="778" customFormat="true" ht="13.5" hidden="false" customHeight="false" outlineLevel="0" collapsed="false">
      <c r="C1627" s="792" t="s">
        <v>685</v>
      </c>
      <c r="D1627" s="793" t="s">
        <v>2195</v>
      </c>
    </row>
    <row r="1628" s="778" customFormat="true" ht="13.5" hidden="false" customHeight="false" outlineLevel="0" collapsed="false">
      <c r="C1628" s="792" t="s">
        <v>685</v>
      </c>
      <c r="D1628" s="793" t="s">
        <v>2196</v>
      </c>
    </row>
    <row r="1629" s="778" customFormat="true" ht="13.5" hidden="false" customHeight="false" outlineLevel="0" collapsed="false">
      <c r="C1629" s="792" t="s">
        <v>685</v>
      </c>
      <c r="D1629" s="793" t="s">
        <v>2197</v>
      </c>
    </row>
    <row r="1630" s="778" customFormat="true" ht="13.5" hidden="false" customHeight="false" outlineLevel="0" collapsed="false">
      <c r="C1630" s="792" t="s">
        <v>685</v>
      </c>
      <c r="D1630" s="793" t="s">
        <v>2198</v>
      </c>
    </row>
    <row r="1631" s="778" customFormat="true" ht="13.5" hidden="false" customHeight="false" outlineLevel="0" collapsed="false">
      <c r="C1631" s="792" t="s">
        <v>685</v>
      </c>
      <c r="D1631" s="793" t="s">
        <v>2199</v>
      </c>
    </row>
    <row r="1632" s="778" customFormat="true" ht="13.5" hidden="false" customHeight="false" outlineLevel="0" collapsed="false">
      <c r="C1632" s="792" t="s">
        <v>685</v>
      </c>
      <c r="D1632" s="793" t="s">
        <v>2200</v>
      </c>
    </row>
    <row r="1633" s="778" customFormat="true" ht="13.5" hidden="false" customHeight="false" outlineLevel="0" collapsed="false">
      <c r="C1633" s="792" t="s">
        <v>685</v>
      </c>
      <c r="D1633" s="793" t="s">
        <v>2201</v>
      </c>
    </row>
    <row r="1634" s="778" customFormat="true" ht="13.5" hidden="false" customHeight="false" outlineLevel="0" collapsed="false">
      <c r="C1634" s="792" t="s">
        <v>685</v>
      </c>
      <c r="D1634" s="793" t="s">
        <v>2202</v>
      </c>
    </row>
    <row r="1635" s="778" customFormat="true" ht="13.5" hidden="false" customHeight="false" outlineLevel="0" collapsed="false">
      <c r="C1635" s="792" t="s">
        <v>685</v>
      </c>
      <c r="D1635" s="793" t="s">
        <v>2203</v>
      </c>
    </row>
    <row r="1636" s="778" customFormat="true" ht="13.5" hidden="false" customHeight="false" outlineLevel="0" collapsed="false">
      <c r="C1636" s="792" t="s">
        <v>685</v>
      </c>
      <c r="D1636" s="793" t="s">
        <v>2204</v>
      </c>
    </row>
    <row r="1637" s="778" customFormat="true" ht="13.5" hidden="false" customHeight="false" outlineLevel="0" collapsed="false">
      <c r="C1637" s="792" t="s">
        <v>685</v>
      </c>
      <c r="D1637" s="793" t="s">
        <v>2205</v>
      </c>
    </row>
    <row r="1638" s="778" customFormat="true" ht="13.5" hidden="false" customHeight="false" outlineLevel="0" collapsed="false">
      <c r="C1638" s="792" t="s">
        <v>685</v>
      </c>
      <c r="D1638" s="793" t="s">
        <v>2206</v>
      </c>
    </row>
    <row r="1639" s="778" customFormat="true" ht="13.5" hidden="false" customHeight="false" outlineLevel="0" collapsed="false">
      <c r="C1639" s="792" t="s">
        <v>685</v>
      </c>
      <c r="D1639" s="793" t="s">
        <v>2207</v>
      </c>
    </row>
    <row r="1640" s="778" customFormat="true" ht="13.5" hidden="false" customHeight="false" outlineLevel="0" collapsed="false">
      <c r="C1640" s="792" t="s">
        <v>688</v>
      </c>
      <c r="D1640" s="793" t="s">
        <v>2208</v>
      </c>
    </row>
    <row r="1641" s="778" customFormat="true" ht="13.5" hidden="false" customHeight="false" outlineLevel="0" collapsed="false">
      <c r="C1641" s="792" t="s">
        <v>688</v>
      </c>
      <c r="D1641" s="793" t="s">
        <v>2209</v>
      </c>
    </row>
    <row r="1642" s="778" customFormat="true" ht="13.5" hidden="false" customHeight="false" outlineLevel="0" collapsed="false">
      <c r="C1642" s="792" t="s">
        <v>688</v>
      </c>
      <c r="D1642" s="793" t="s">
        <v>2210</v>
      </c>
    </row>
    <row r="1643" s="778" customFormat="true" ht="13.5" hidden="false" customHeight="false" outlineLevel="0" collapsed="false">
      <c r="C1643" s="792" t="s">
        <v>688</v>
      </c>
      <c r="D1643" s="793" t="s">
        <v>2211</v>
      </c>
    </row>
    <row r="1644" s="778" customFormat="true" ht="13.5" hidden="false" customHeight="false" outlineLevel="0" collapsed="false">
      <c r="C1644" s="792" t="s">
        <v>688</v>
      </c>
      <c r="D1644" s="793" t="s">
        <v>2212</v>
      </c>
    </row>
    <row r="1645" s="778" customFormat="true" ht="13.5" hidden="false" customHeight="false" outlineLevel="0" collapsed="false">
      <c r="C1645" s="792" t="s">
        <v>688</v>
      </c>
      <c r="D1645" s="793" t="s">
        <v>2213</v>
      </c>
    </row>
    <row r="1646" s="778" customFormat="true" ht="13.5" hidden="false" customHeight="false" outlineLevel="0" collapsed="false">
      <c r="C1646" s="792" t="s">
        <v>688</v>
      </c>
      <c r="D1646" s="793" t="s">
        <v>2214</v>
      </c>
    </row>
    <row r="1647" s="778" customFormat="true" ht="13.5" hidden="false" customHeight="false" outlineLevel="0" collapsed="false">
      <c r="C1647" s="792" t="s">
        <v>688</v>
      </c>
      <c r="D1647" s="793" t="s">
        <v>2215</v>
      </c>
    </row>
    <row r="1648" s="778" customFormat="true" ht="13.5" hidden="false" customHeight="false" outlineLevel="0" collapsed="false">
      <c r="C1648" s="792" t="s">
        <v>688</v>
      </c>
      <c r="D1648" s="793" t="s">
        <v>2216</v>
      </c>
    </row>
    <row r="1649" s="778" customFormat="true" ht="13.5" hidden="false" customHeight="false" outlineLevel="0" collapsed="false">
      <c r="C1649" s="792" t="s">
        <v>688</v>
      </c>
      <c r="D1649" s="793" t="s">
        <v>2217</v>
      </c>
    </row>
    <row r="1650" s="778" customFormat="true" ht="13.5" hidden="false" customHeight="false" outlineLevel="0" collapsed="false">
      <c r="C1650" s="792" t="s">
        <v>688</v>
      </c>
      <c r="D1650" s="793" t="s">
        <v>2218</v>
      </c>
    </row>
    <row r="1651" s="778" customFormat="true" ht="13.5" hidden="false" customHeight="false" outlineLevel="0" collapsed="false">
      <c r="C1651" s="792" t="s">
        <v>688</v>
      </c>
      <c r="D1651" s="793" t="s">
        <v>2219</v>
      </c>
    </row>
    <row r="1652" s="778" customFormat="true" ht="13.5" hidden="false" customHeight="false" outlineLevel="0" collapsed="false">
      <c r="C1652" s="792" t="s">
        <v>688</v>
      </c>
      <c r="D1652" s="793" t="s">
        <v>2220</v>
      </c>
    </row>
    <row r="1653" s="778" customFormat="true" ht="13.5" hidden="false" customHeight="false" outlineLevel="0" collapsed="false">
      <c r="C1653" s="792" t="s">
        <v>688</v>
      </c>
      <c r="D1653" s="793" t="s">
        <v>2221</v>
      </c>
    </row>
    <row r="1654" s="778" customFormat="true" ht="13.5" hidden="false" customHeight="false" outlineLevel="0" collapsed="false">
      <c r="C1654" s="792" t="s">
        <v>688</v>
      </c>
      <c r="D1654" s="793" t="s">
        <v>2222</v>
      </c>
    </row>
    <row r="1655" s="778" customFormat="true" ht="13.5" hidden="false" customHeight="false" outlineLevel="0" collapsed="false">
      <c r="C1655" s="792" t="s">
        <v>688</v>
      </c>
      <c r="D1655" s="793" t="s">
        <v>2223</v>
      </c>
    </row>
    <row r="1656" s="778" customFormat="true" ht="13.5" hidden="false" customHeight="false" outlineLevel="0" collapsed="false">
      <c r="C1656" s="792" t="s">
        <v>688</v>
      </c>
      <c r="D1656" s="793" t="s">
        <v>2224</v>
      </c>
    </row>
    <row r="1657" s="778" customFormat="true" ht="13.5" hidden="false" customHeight="false" outlineLevel="0" collapsed="false">
      <c r="C1657" s="792" t="s">
        <v>688</v>
      </c>
      <c r="D1657" s="793" t="s">
        <v>2225</v>
      </c>
    </row>
    <row r="1658" s="778" customFormat="true" ht="13.5" hidden="false" customHeight="false" outlineLevel="0" collapsed="false">
      <c r="C1658" s="792" t="s">
        <v>688</v>
      </c>
      <c r="D1658" s="793" t="s">
        <v>2226</v>
      </c>
    </row>
    <row r="1659" s="778" customFormat="true" ht="13.5" hidden="false" customHeight="false" outlineLevel="0" collapsed="false">
      <c r="C1659" s="792" t="s">
        <v>688</v>
      </c>
      <c r="D1659" s="793" t="s">
        <v>2227</v>
      </c>
    </row>
    <row r="1660" s="778" customFormat="true" ht="13.5" hidden="false" customHeight="false" outlineLevel="0" collapsed="false">
      <c r="C1660" s="792" t="s">
        <v>688</v>
      </c>
      <c r="D1660" s="793" t="s">
        <v>2228</v>
      </c>
    </row>
    <row r="1661" s="778" customFormat="true" ht="13.5" hidden="false" customHeight="false" outlineLevel="0" collapsed="false">
      <c r="C1661" s="792" t="s">
        <v>688</v>
      </c>
      <c r="D1661" s="793" t="s">
        <v>2229</v>
      </c>
    </row>
    <row r="1662" s="778" customFormat="true" ht="13.5" hidden="false" customHeight="false" outlineLevel="0" collapsed="false">
      <c r="C1662" s="792" t="s">
        <v>688</v>
      </c>
      <c r="D1662" s="793" t="s">
        <v>1229</v>
      </c>
    </row>
    <row r="1663" s="778" customFormat="true" ht="13.5" hidden="false" customHeight="false" outlineLevel="0" collapsed="false">
      <c r="C1663" s="792" t="s">
        <v>688</v>
      </c>
      <c r="D1663" s="793" t="s">
        <v>2230</v>
      </c>
    </row>
    <row r="1664" s="778" customFormat="true" ht="13.5" hidden="false" customHeight="false" outlineLevel="0" collapsed="false">
      <c r="C1664" s="792" t="s">
        <v>688</v>
      </c>
      <c r="D1664" s="793" t="s">
        <v>2231</v>
      </c>
    </row>
    <row r="1665" s="778" customFormat="true" ht="13.5" hidden="false" customHeight="false" outlineLevel="0" collapsed="false">
      <c r="C1665" s="792" t="s">
        <v>688</v>
      </c>
      <c r="D1665" s="793" t="s">
        <v>2232</v>
      </c>
    </row>
    <row r="1666" s="778" customFormat="true" ht="13.5" hidden="false" customHeight="false" outlineLevel="0" collapsed="false">
      <c r="C1666" s="792" t="s">
        <v>691</v>
      </c>
      <c r="D1666" s="793" t="s">
        <v>2233</v>
      </c>
    </row>
    <row r="1667" s="778" customFormat="true" ht="13.5" hidden="false" customHeight="false" outlineLevel="0" collapsed="false">
      <c r="C1667" s="792" t="s">
        <v>691</v>
      </c>
      <c r="D1667" s="793" t="s">
        <v>2234</v>
      </c>
    </row>
    <row r="1668" s="778" customFormat="true" ht="13.5" hidden="false" customHeight="false" outlineLevel="0" collapsed="false">
      <c r="C1668" s="792" t="s">
        <v>691</v>
      </c>
      <c r="D1668" s="793" t="s">
        <v>2235</v>
      </c>
    </row>
    <row r="1669" s="778" customFormat="true" ht="13.5" hidden="false" customHeight="false" outlineLevel="0" collapsed="false">
      <c r="C1669" s="792" t="s">
        <v>691</v>
      </c>
      <c r="D1669" s="793" t="s">
        <v>2236</v>
      </c>
    </row>
    <row r="1670" s="778" customFormat="true" ht="13.5" hidden="false" customHeight="false" outlineLevel="0" collapsed="false">
      <c r="C1670" s="792" t="s">
        <v>691</v>
      </c>
      <c r="D1670" s="793" t="s">
        <v>2237</v>
      </c>
    </row>
    <row r="1671" s="778" customFormat="true" ht="13.5" hidden="false" customHeight="false" outlineLevel="0" collapsed="false">
      <c r="C1671" s="792" t="s">
        <v>691</v>
      </c>
      <c r="D1671" s="793" t="s">
        <v>2238</v>
      </c>
    </row>
    <row r="1672" s="778" customFormat="true" ht="13.5" hidden="false" customHeight="false" outlineLevel="0" collapsed="false">
      <c r="C1672" s="792" t="s">
        <v>691</v>
      </c>
      <c r="D1672" s="793" t="s">
        <v>2239</v>
      </c>
    </row>
    <row r="1673" s="778" customFormat="true" ht="13.5" hidden="false" customHeight="false" outlineLevel="0" collapsed="false">
      <c r="C1673" s="792" t="s">
        <v>691</v>
      </c>
      <c r="D1673" s="793" t="s">
        <v>2240</v>
      </c>
    </row>
    <row r="1674" s="778" customFormat="true" ht="13.5" hidden="false" customHeight="false" outlineLevel="0" collapsed="false">
      <c r="C1674" s="792" t="s">
        <v>691</v>
      </c>
      <c r="D1674" s="793" t="s">
        <v>2241</v>
      </c>
    </row>
    <row r="1675" s="778" customFormat="true" ht="13.5" hidden="false" customHeight="false" outlineLevel="0" collapsed="false">
      <c r="C1675" s="792" t="s">
        <v>691</v>
      </c>
      <c r="D1675" s="793" t="s">
        <v>2242</v>
      </c>
    </row>
    <row r="1676" s="778" customFormat="true" ht="13.5" hidden="false" customHeight="false" outlineLevel="0" collapsed="false">
      <c r="C1676" s="792" t="s">
        <v>691</v>
      </c>
      <c r="D1676" s="793" t="s">
        <v>2243</v>
      </c>
    </row>
    <row r="1677" s="778" customFormat="true" ht="13.5" hidden="false" customHeight="false" outlineLevel="0" collapsed="false">
      <c r="C1677" s="792" t="s">
        <v>691</v>
      </c>
      <c r="D1677" s="793" t="s">
        <v>2244</v>
      </c>
    </row>
    <row r="1678" s="778" customFormat="true" ht="13.5" hidden="false" customHeight="false" outlineLevel="0" collapsed="false">
      <c r="C1678" s="792" t="s">
        <v>691</v>
      </c>
      <c r="D1678" s="793" t="s">
        <v>2245</v>
      </c>
    </row>
    <row r="1679" s="778" customFormat="true" ht="13.5" hidden="false" customHeight="false" outlineLevel="0" collapsed="false">
      <c r="C1679" s="792" t="s">
        <v>691</v>
      </c>
      <c r="D1679" s="793" t="s">
        <v>2246</v>
      </c>
    </row>
    <row r="1680" s="778" customFormat="true" ht="13.5" hidden="false" customHeight="false" outlineLevel="0" collapsed="false">
      <c r="C1680" s="792" t="s">
        <v>691</v>
      </c>
      <c r="D1680" s="793" t="s">
        <v>2247</v>
      </c>
    </row>
    <row r="1681" s="778" customFormat="true" ht="13.5" hidden="false" customHeight="false" outlineLevel="0" collapsed="false">
      <c r="C1681" s="792" t="s">
        <v>691</v>
      </c>
      <c r="D1681" s="793" t="s">
        <v>2248</v>
      </c>
    </row>
    <row r="1682" s="778" customFormat="true" ht="13.5" hidden="false" customHeight="false" outlineLevel="0" collapsed="false">
      <c r="C1682" s="792" t="s">
        <v>691</v>
      </c>
      <c r="D1682" s="793" t="s">
        <v>2249</v>
      </c>
    </row>
    <row r="1683" s="778" customFormat="true" ht="13.5" hidden="false" customHeight="false" outlineLevel="0" collapsed="false">
      <c r="C1683" s="792" t="s">
        <v>691</v>
      </c>
      <c r="D1683" s="793" t="s">
        <v>2250</v>
      </c>
    </row>
    <row r="1684" s="778" customFormat="true" ht="13.5" hidden="false" customHeight="false" outlineLevel="0" collapsed="false">
      <c r="C1684" s="792" t="s">
        <v>691</v>
      </c>
      <c r="D1684" s="793" t="s">
        <v>2251</v>
      </c>
    </row>
    <row r="1685" s="778" customFormat="true" ht="13.5" hidden="false" customHeight="false" outlineLevel="0" collapsed="false">
      <c r="C1685" s="792" t="s">
        <v>691</v>
      </c>
      <c r="D1685" s="793" t="s">
        <v>2252</v>
      </c>
    </row>
    <row r="1686" s="778" customFormat="true" ht="13.5" hidden="false" customHeight="false" outlineLevel="0" collapsed="false">
      <c r="C1686" s="792" t="s">
        <v>691</v>
      </c>
      <c r="D1686" s="793" t="s">
        <v>2253</v>
      </c>
    </row>
    <row r="1687" s="778" customFormat="true" ht="13.5" hidden="false" customHeight="false" outlineLevel="0" collapsed="false">
      <c r="C1687" s="792" t="s">
        <v>691</v>
      </c>
      <c r="D1687" s="793" t="s">
        <v>2254</v>
      </c>
    </row>
    <row r="1688" s="778" customFormat="true" ht="13.5" hidden="false" customHeight="false" outlineLevel="0" collapsed="false">
      <c r="C1688" s="792" t="s">
        <v>691</v>
      </c>
      <c r="D1688" s="793" t="s">
        <v>2255</v>
      </c>
    </row>
    <row r="1689" s="778" customFormat="true" ht="13.5" hidden="false" customHeight="false" outlineLevel="0" collapsed="false">
      <c r="C1689" s="792" t="s">
        <v>691</v>
      </c>
      <c r="D1689" s="793" t="s">
        <v>2256</v>
      </c>
    </row>
    <row r="1690" s="778" customFormat="true" ht="13.5" hidden="false" customHeight="false" outlineLevel="0" collapsed="false">
      <c r="C1690" s="792" t="s">
        <v>691</v>
      </c>
      <c r="D1690" s="793" t="s">
        <v>2257</v>
      </c>
    </row>
    <row r="1691" s="778" customFormat="true" ht="13.5" hidden="false" customHeight="false" outlineLevel="0" collapsed="false">
      <c r="C1691" s="792" t="s">
        <v>691</v>
      </c>
      <c r="D1691" s="793" t="s">
        <v>2258</v>
      </c>
    </row>
    <row r="1692" s="778" customFormat="true" ht="13.5" hidden="false" customHeight="false" outlineLevel="0" collapsed="false">
      <c r="C1692" s="792" t="s">
        <v>691</v>
      </c>
      <c r="D1692" s="793" t="s">
        <v>2259</v>
      </c>
    </row>
    <row r="1693" s="778" customFormat="true" ht="13.5" hidden="false" customHeight="false" outlineLevel="0" collapsed="false">
      <c r="C1693" s="792" t="s">
        <v>691</v>
      </c>
      <c r="D1693" s="793" t="s">
        <v>2260</v>
      </c>
    </row>
    <row r="1694" s="778" customFormat="true" ht="13.5" hidden="false" customHeight="false" outlineLevel="0" collapsed="false">
      <c r="C1694" s="792" t="s">
        <v>691</v>
      </c>
      <c r="D1694" s="793" t="s">
        <v>2261</v>
      </c>
    </row>
    <row r="1695" s="778" customFormat="true" ht="13.5" hidden="false" customHeight="false" outlineLevel="0" collapsed="false">
      <c r="C1695" s="792" t="s">
        <v>691</v>
      </c>
      <c r="D1695" s="793" t="s">
        <v>2262</v>
      </c>
    </row>
    <row r="1696" s="778" customFormat="true" ht="13.5" hidden="false" customHeight="false" outlineLevel="0" collapsed="false">
      <c r="C1696" s="792" t="s">
        <v>691</v>
      </c>
      <c r="D1696" s="793" t="s">
        <v>2263</v>
      </c>
    </row>
    <row r="1697" s="778" customFormat="true" ht="13.5" hidden="false" customHeight="false" outlineLevel="0" collapsed="false">
      <c r="C1697" s="792" t="s">
        <v>691</v>
      </c>
      <c r="D1697" s="793" t="s">
        <v>2264</v>
      </c>
    </row>
    <row r="1698" s="778" customFormat="true" ht="13.5" hidden="false" customHeight="false" outlineLevel="0" collapsed="false">
      <c r="C1698" s="792" t="s">
        <v>691</v>
      </c>
      <c r="D1698" s="793" t="s">
        <v>2265</v>
      </c>
    </row>
    <row r="1699" s="778" customFormat="true" ht="13.5" hidden="false" customHeight="false" outlineLevel="0" collapsed="false">
      <c r="C1699" s="792" t="s">
        <v>691</v>
      </c>
      <c r="D1699" s="793" t="s">
        <v>2266</v>
      </c>
    </row>
    <row r="1700" s="778" customFormat="true" ht="13.5" hidden="false" customHeight="false" outlineLevel="0" collapsed="false">
      <c r="C1700" s="792" t="s">
        <v>691</v>
      </c>
      <c r="D1700" s="793" t="s">
        <v>2267</v>
      </c>
    </row>
    <row r="1701" s="778" customFormat="true" ht="13.5" hidden="false" customHeight="false" outlineLevel="0" collapsed="false">
      <c r="C1701" s="792" t="s">
        <v>691</v>
      </c>
      <c r="D1701" s="793" t="s">
        <v>2268</v>
      </c>
    </row>
    <row r="1702" s="778" customFormat="true" ht="13.5" hidden="false" customHeight="false" outlineLevel="0" collapsed="false">
      <c r="C1702" s="792" t="s">
        <v>691</v>
      </c>
      <c r="D1702" s="793" t="s">
        <v>2269</v>
      </c>
    </row>
    <row r="1703" s="778" customFormat="true" ht="13.5" hidden="false" customHeight="false" outlineLevel="0" collapsed="false">
      <c r="C1703" s="792" t="s">
        <v>691</v>
      </c>
      <c r="D1703" s="793" t="s">
        <v>2270</v>
      </c>
    </row>
    <row r="1704" s="778" customFormat="true" ht="13.5" hidden="false" customHeight="false" outlineLevel="0" collapsed="false">
      <c r="C1704" s="792" t="s">
        <v>691</v>
      </c>
      <c r="D1704" s="793" t="s">
        <v>2271</v>
      </c>
    </row>
    <row r="1705" s="778" customFormat="true" ht="13.5" hidden="false" customHeight="false" outlineLevel="0" collapsed="false">
      <c r="C1705" s="792" t="s">
        <v>691</v>
      </c>
      <c r="D1705" s="793" t="s">
        <v>2272</v>
      </c>
    </row>
    <row r="1706" s="778" customFormat="true" ht="13.5" hidden="false" customHeight="false" outlineLevel="0" collapsed="false">
      <c r="C1706" s="792" t="s">
        <v>691</v>
      </c>
      <c r="D1706" s="793" t="s">
        <v>2273</v>
      </c>
    </row>
    <row r="1707" s="778" customFormat="true" ht="13.5" hidden="false" customHeight="false" outlineLevel="0" collapsed="false">
      <c r="C1707" s="792" t="s">
        <v>691</v>
      </c>
      <c r="D1707" s="793" t="s">
        <v>2274</v>
      </c>
    </row>
    <row r="1708" s="778" customFormat="true" ht="13.5" hidden="false" customHeight="false" outlineLevel="0" collapsed="false">
      <c r="C1708" s="792" t="s">
        <v>691</v>
      </c>
      <c r="D1708" s="793" t="s">
        <v>2275</v>
      </c>
    </row>
    <row r="1709" s="778" customFormat="true" ht="13.5" hidden="false" customHeight="false" outlineLevel="0" collapsed="false">
      <c r="C1709" s="792" t="s">
        <v>694</v>
      </c>
      <c r="D1709" s="793" t="s">
        <v>2276</v>
      </c>
    </row>
    <row r="1710" s="778" customFormat="true" ht="13.5" hidden="false" customHeight="false" outlineLevel="0" collapsed="false">
      <c r="C1710" s="792" t="s">
        <v>694</v>
      </c>
      <c r="D1710" s="793" t="s">
        <v>2277</v>
      </c>
    </row>
    <row r="1711" s="778" customFormat="true" ht="13.5" hidden="false" customHeight="false" outlineLevel="0" collapsed="false">
      <c r="C1711" s="792" t="s">
        <v>694</v>
      </c>
      <c r="D1711" s="793" t="s">
        <v>2278</v>
      </c>
    </row>
    <row r="1712" s="778" customFormat="true" ht="13.5" hidden="false" customHeight="false" outlineLevel="0" collapsed="false">
      <c r="C1712" s="792" t="s">
        <v>694</v>
      </c>
      <c r="D1712" s="793" t="s">
        <v>2279</v>
      </c>
    </row>
    <row r="1713" s="778" customFormat="true" ht="13.5" hidden="false" customHeight="false" outlineLevel="0" collapsed="false">
      <c r="C1713" s="792" t="s">
        <v>694</v>
      </c>
      <c r="D1713" s="793" t="s">
        <v>2280</v>
      </c>
    </row>
    <row r="1714" s="778" customFormat="true" ht="13.5" hidden="false" customHeight="false" outlineLevel="0" collapsed="false">
      <c r="C1714" s="792" t="s">
        <v>694</v>
      </c>
      <c r="D1714" s="793" t="s">
        <v>2281</v>
      </c>
    </row>
    <row r="1715" s="778" customFormat="true" ht="13.5" hidden="false" customHeight="false" outlineLevel="0" collapsed="false">
      <c r="C1715" s="792" t="s">
        <v>694</v>
      </c>
      <c r="D1715" s="793" t="s">
        <v>2282</v>
      </c>
    </row>
    <row r="1716" s="778" customFormat="true" ht="13.5" hidden="false" customHeight="false" outlineLevel="0" collapsed="false">
      <c r="C1716" s="792" t="s">
        <v>694</v>
      </c>
      <c r="D1716" s="793" t="s">
        <v>2283</v>
      </c>
    </row>
    <row r="1717" s="778" customFormat="true" ht="13.5" hidden="false" customHeight="false" outlineLevel="0" collapsed="false">
      <c r="C1717" s="792" t="s">
        <v>694</v>
      </c>
      <c r="D1717" s="793" t="s">
        <v>2284</v>
      </c>
    </row>
    <row r="1718" s="778" customFormat="true" ht="13.5" hidden="false" customHeight="false" outlineLevel="0" collapsed="false">
      <c r="C1718" s="792" t="s">
        <v>694</v>
      </c>
      <c r="D1718" s="793" t="s">
        <v>2285</v>
      </c>
    </row>
    <row r="1719" s="778" customFormat="true" ht="13.5" hidden="false" customHeight="false" outlineLevel="0" collapsed="false">
      <c r="C1719" s="792" t="s">
        <v>694</v>
      </c>
      <c r="D1719" s="793" t="s">
        <v>2286</v>
      </c>
    </row>
    <row r="1720" s="778" customFormat="true" ht="13.5" hidden="false" customHeight="false" outlineLevel="0" collapsed="false">
      <c r="C1720" s="792" t="s">
        <v>694</v>
      </c>
      <c r="D1720" s="793" t="s">
        <v>2287</v>
      </c>
    </row>
    <row r="1721" s="778" customFormat="true" ht="13.5" hidden="false" customHeight="false" outlineLevel="0" collapsed="false">
      <c r="C1721" s="792" t="s">
        <v>694</v>
      </c>
      <c r="D1721" s="793" t="s">
        <v>2288</v>
      </c>
    </row>
    <row r="1722" s="778" customFormat="true" ht="13.5" hidden="false" customHeight="false" outlineLevel="0" collapsed="false">
      <c r="C1722" s="792" t="s">
        <v>694</v>
      </c>
      <c r="D1722" s="793" t="s">
        <v>2289</v>
      </c>
    </row>
    <row r="1723" s="778" customFormat="true" ht="13.5" hidden="false" customHeight="false" outlineLevel="0" collapsed="false">
      <c r="C1723" s="792" t="s">
        <v>694</v>
      </c>
      <c r="D1723" s="793" t="s">
        <v>2290</v>
      </c>
    </row>
    <row r="1724" s="778" customFormat="true" ht="13.5" hidden="false" customHeight="false" outlineLevel="0" collapsed="false">
      <c r="C1724" s="792" t="s">
        <v>694</v>
      </c>
      <c r="D1724" s="793" t="s">
        <v>2291</v>
      </c>
    </row>
    <row r="1725" s="778" customFormat="true" ht="13.5" hidden="false" customHeight="false" outlineLevel="0" collapsed="false">
      <c r="C1725" s="792" t="s">
        <v>694</v>
      </c>
      <c r="D1725" s="793" t="s">
        <v>2292</v>
      </c>
    </row>
    <row r="1726" s="778" customFormat="true" ht="13.5" hidden="false" customHeight="false" outlineLevel="0" collapsed="false">
      <c r="C1726" s="792" t="s">
        <v>694</v>
      </c>
      <c r="D1726" s="793" t="s">
        <v>2293</v>
      </c>
    </row>
    <row r="1727" s="778" customFormat="true" ht="13.5" hidden="false" customHeight="false" outlineLevel="0" collapsed="false">
      <c r="C1727" s="792" t="s">
        <v>694</v>
      </c>
      <c r="D1727" s="793" t="s">
        <v>2294</v>
      </c>
    </row>
    <row r="1728" s="778" customFormat="true" ht="13.5" hidden="false" customHeight="false" outlineLevel="0" collapsed="false">
      <c r="C1728" s="792" t="s">
        <v>694</v>
      </c>
      <c r="D1728" s="793" t="s">
        <v>2295</v>
      </c>
    </row>
    <row r="1729" s="778" customFormat="true" ht="13.5" hidden="false" customHeight="false" outlineLevel="0" collapsed="false">
      <c r="C1729" s="792" t="s">
        <v>694</v>
      </c>
      <c r="D1729" s="793" t="s">
        <v>2296</v>
      </c>
    </row>
    <row r="1730" s="778" customFormat="true" ht="13.5" hidden="false" customHeight="false" outlineLevel="0" collapsed="false">
      <c r="C1730" s="792" t="s">
        <v>694</v>
      </c>
      <c r="D1730" s="793" t="s">
        <v>2297</v>
      </c>
    </row>
    <row r="1731" s="778" customFormat="true" ht="13.5" hidden="false" customHeight="false" outlineLevel="0" collapsed="false">
      <c r="C1731" s="792" t="s">
        <v>694</v>
      </c>
      <c r="D1731" s="793" t="s">
        <v>2298</v>
      </c>
    </row>
    <row r="1732" s="778" customFormat="true" ht="13.5" hidden="false" customHeight="false" outlineLevel="0" collapsed="false">
      <c r="C1732" s="792" t="s">
        <v>694</v>
      </c>
      <c r="D1732" s="793" t="s">
        <v>2299</v>
      </c>
    </row>
    <row r="1733" s="778" customFormat="true" ht="13.5" hidden="false" customHeight="false" outlineLevel="0" collapsed="false">
      <c r="C1733" s="792" t="s">
        <v>694</v>
      </c>
      <c r="D1733" s="793" t="s">
        <v>2300</v>
      </c>
    </row>
    <row r="1734" s="778" customFormat="true" ht="13.5" hidden="false" customHeight="false" outlineLevel="0" collapsed="false">
      <c r="C1734" s="792" t="s">
        <v>694</v>
      </c>
      <c r="D1734" s="793" t="s">
        <v>2301</v>
      </c>
    </row>
    <row r="1735" s="778" customFormat="true" ht="13.5" hidden="false" customHeight="false" outlineLevel="0" collapsed="false">
      <c r="C1735" s="792" t="s">
        <v>694</v>
      </c>
      <c r="D1735" s="793" t="s">
        <v>2302</v>
      </c>
    </row>
    <row r="1736" s="778" customFormat="true" ht="13.5" hidden="false" customHeight="false" outlineLevel="0" collapsed="false">
      <c r="C1736" s="792" t="s">
        <v>694</v>
      </c>
      <c r="D1736" s="793" t="s">
        <v>2303</v>
      </c>
    </row>
    <row r="1737" s="778" customFormat="true" ht="13.5" hidden="false" customHeight="false" outlineLevel="0" collapsed="false">
      <c r="C1737" s="792" t="s">
        <v>694</v>
      </c>
      <c r="D1737" s="793" t="s">
        <v>2304</v>
      </c>
    </row>
    <row r="1738" s="778" customFormat="true" ht="13.5" hidden="false" customHeight="false" outlineLevel="0" collapsed="false">
      <c r="C1738" s="792" t="s">
        <v>694</v>
      </c>
      <c r="D1738" s="793" t="s">
        <v>2305</v>
      </c>
    </row>
    <row r="1739" s="778" customFormat="true" ht="13.5" hidden="false" customHeight="false" outlineLevel="0" collapsed="false">
      <c r="C1739" s="792" t="s">
        <v>694</v>
      </c>
      <c r="D1739" s="793" t="s">
        <v>2306</v>
      </c>
    </row>
    <row r="1740" s="778" customFormat="true" ht="13.5" hidden="false" customHeight="false" outlineLevel="0" collapsed="false">
      <c r="C1740" s="792" t="s">
        <v>694</v>
      </c>
      <c r="D1740" s="793" t="s">
        <v>2307</v>
      </c>
    </row>
    <row r="1741" s="778" customFormat="true" ht="13.5" hidden="false" customHeight="false" outlineLevel="0" collapsed="false">
      <c r="C1741" s="792" t="s">
        <v>694</v>
      </c>
      <c r="D1741" s="793" t="s">
        <v>2308</v>
      </c>
    </row>
    <row r="1742" s="778" customFormat="true" ht="13.5" hidden="false" customHeight="false" outlineLevel="0" collapsed="false">
      <c r="C1742" s="792" t="s">
        <v>694</v>
      </c>
      <c r="D1742" s="793" t="s">
        <v>2309</v>
      </c>
    </row>
    <row r="1743" s="778" customFormat="true" ht="13.5" hidden="false" customHeight="false" outlineLevel="0" collapsed="false">
      <c r="C1743" s="792" t="s">
        <v>694</v>
      </c>
      <c r="D1743" s="793" t="s">
        <v>2310</v>
      </c>
    </row>
    <row r="1744" s="778" customFormat="true" ht="13.5" hidden="false" customHeight="false" outlineLevel="0" collapsed="false">
      <c r="C1744" s="792" t="s">
        <v>694</v>
      </c>
      <c r="D1744" s="793" t="s">
        <v>2311</v>
      </c>
    </row>
    <row r="1745" s="778" customFormat="true" ht="13.5" hidden="false" customHeight="false" outlineLevel="0" collapsed="false">
      <c r="C1745" s="792" t="s">
        <v>694</v>
      </c>
      <c r="D1745" s="793" t="s">
        <v>2312</v>
      </c>
    </row>
    <row r="1746" s="778" customFormat="true" ht="13.5" hidden="false" customHeight="false" outlineLevel="0" collapsed="false">
      <c r="C1746" s="792" t="s">
        <v>694</v>
      </c>
      <c r="D1746" s="793" t="s">
        <v>2313</v>
      </c>
    </row>
    <row r="1747" s="778" customFormat="true" ht="13.5" hidden="false" customHeight="false" outlineLevel="0" collapsed="false">
      <c r="C1747" s="792" t="s">
        <v>694</v>
      </c>
      <c r="D1747" s="793" t="s">
        <v>2314</v>
      </c>
    </row>
    <row r="1748" s="778" customFormat="true" ht="13.5" hidden="false" customHeight="false" outlineLevel="0" collapsed="false">
      <c r="C1748" s="792" t="s">
        <v>694</v>
      </c>
      <c r="D1748" s="793" t="s">
        <v>2315</v>
      </c>
    </row>
    <row r="1749" s="778" customFormat="true" ht="14.25" hidden="false" customHeight="false" outlineLevel="0" collapsed="false">
      <c r="C1749" s="801" t="s">
        <v>694</v>
      </c>
      <c r="D1749" s="809" t="s">
        <v>2316</v>
      </c>
    </row>
    <row r="1750" s="778" customFormat="true" ht="13.5" hidden="false" customHeight="false" outlineLevel="0" collapsed="false"/>
    <row r="1751" s="778" customFormat="true" ht="13.5" hidden="false" customHeight="false" outlineLevel="0" collapsed="false"/>
    <row r="1752" s="778" customFormat="true" ht="13.5" hidden="false" customHeight="false" outlineLevel="0" collapsed="false"/>
    <row r="1753" s="778" customFormat="true" ht="13.5" hidden="false" customHeight="false" outlineLevel="0" collapsed="false"/>
    <row r="1754" s="778" customFormat="true" ht="13.5" hidden="false" customHeight="false" outlineLevel="0" collapsed="false"/>
    <row r="1755" s="778" customFormat="true" ht="13.5" hidden="false" customHeight="false" outlineLevel="0" collapsed="false"/>
    <row r="1756" s="778" customFormat="true" ht="13.5" hidden="false" customHeight="false" outlineLevel="0" collapsed="false"/>
    <row r="1757" s="778" customFormat="true" ht="13.5" hidden="false" customHeight="false" outlineLevel="0" collapsed="false"/>
    <row r="1758" s="778" customFormat="true" ht="13.5" hidden="false" customHeight="false" outlineLevel="0" collapsed="false"/>
    <row r="1759" s="778" customFormat="true" ht="13.5" hidden="false" customHeight="false" outlineLevel="0" collapsed="false"/>
    <row r="1760" s="778" customFormat="true" ht="13.5" hidden="false" customHeight="false" outlineLevel="0" collapsed="false"/>
    <row r="1761" s="778" customFormat="true" ht="13.5" hidden="false" customHeight="false" outlineLevel="0" collapsed="false"/>
    <row r="1762" s="778" customFormat="true" ht="13.5" hidden="false" customHeight="false" outlineLevel="0" collapsed="false"/>
    <row r="1763" s="778" customFormat="true" ht="13.5" hidden="false" customHeight="false" outlineLevel="0" collapsed="false"/>
    <row r="1764" s="778" customFormat="true" ht="13.5" hidden="false" customHeight="false" outlineLevel="0" collapsed="false"/>
    <row r="1765" s="778" customFormat="true" ht="13.5" hidden="false" customHeight="false" outlineLevel="0" collapsed="false"/>
    <row r="1766" s="778" customFormat="true" ht="13.5" hidden="false" customHeight="false" outlineLevel="0" collapsed="false"/>
    <row r="1767" s="778" customFormat="true" ht="13.5" hidden="false" customHeight="false" outlineLevel="0" collapsed="false"/>
    <row r="1768" s="778" customFormat="true" ht="13.5" hidden="false" customHeight="false" outlineLevel="0" collapsed="false"/>
    <row r="1769" s="778" customFormat="true" ht="13.5" hidden="false" customHeight="false" outlineLevel="0" collapsed="false"/>
    <row r="1770" s="778" customFormat="true" ht="13.5" hidden="false" customHeight="false" outlineLevel="0" collapsed="false"/>
    <row r="1771" s="778" customFormat="true" ht="13.5" hidden="false" customHeight="false" outlineLevel="0" collapsed="false"/>
    <row r="1772" s="778" customFormat="true" ht="13.5" hidden="false" customHeight="false" outlineLevel="0" collapsed="false"/>
    <row r="1773" s="778" customFormat="true" ht="13.5" hidden="false" customHeight="false" outlineLevel="0" collapsed="false"/>
    <row r="1774" s="778" customFormat="true" ht="13.5" hidden="false" customHeight="false" outlineLevel="0" collapsed="false"/>
    <row r="1775" s="778" customFormat="true" ht="13.5" hidden="false" customHeight="false" outlineLevel="0" collapsed="false"/>
    <row r="1776" s="778" customFormat="true" ht="13.5" hidden="false" customHeight="false" outlineLevel="0" collapsed="false"/>
    <row r="1777" s="778" customFormat="true" ht="13.5" hidden="false" customHeight="false" outlineLevel="0" collapsed="false"/>
    <row r="1778" s="778" customFormat="true" ht="13.5" hidden="false" customHeight="false" outlineLevel="0" collapsed="false"/>
    <row r="1779" s="778" customFormat="true" ht="13.5" hidden="false" customHeight="false" outlineLevel="0" collapsed="false"/>
    <row r="1780" s="778" customFormat="true" ht="13.5" hidden="false" customHeight="false" outlineLevel="0" collapsed="false"/>
    <row r="1781" s="778" customFormat="true" ht="13.5" hidden="false" customHeight="false" outlineLevel="0" collapsed="false"/>
    <row r="1782" s="778" customFormat="true" ht="13.5" hidden="false" customHeight="false" outlineLevel="0" collapsed="false"/>
    <row r="1783" s="778" customFormat="true" ht="13.5" hidden="false" customHeight="false" outlineLevel="0" collapsed="false"/>
    <row r="1784" s="778" customFormat="true" ht="13.5" hidden="false" customHeight="false" outlineLevel="0" collapsed="false"/>
    <row r="1785" s="778" customFormat="true" ht="13.5" hidden="false" customHeight="false" outlineLevel="0" collapsed="false"/>
    <row r="1786" s="778" customFormat="true" ht="13.5" hidden="false" customHeight="false" outlineLevel="0" collapsed="false"/>
    <row r="1787" s="778" customFormat="true" ht="13.5" hidden="false" customHeight="false" outlineLevel="0" collapsed="false"/>
    <row r="1788" s="778" customFormat="true" ht="13.5" hidden="false" customHeight="false" outlineLevel="0" collapsed="false"/>
    <row r="1789" s="778" customFormat="true" ht="13.5" hidden="false" customHeight="false" outlineLevel="0" collapsed="false"/>
    <row r="1790" s="778" customFormat="true" ht="13.5" hidden="false" customHeight="false" outlineLevel="0" collapsed="false"/>
    <row r="1791" s="778" customFormat="true" ht="13.5" hidden="false" customHeight="false" outlineLevel="0" collapsed="false"/>
    <row r="1792" s="778" customFormat="true" ht="13.5" hidden="false" customHeight="false" outlineLevel="0" collapsed="false"/>
    <row r="1793" s="778" customFormat="true" ht="13.5" hidden="false" customHeight="false" outlineLevel="0" collapsed="false"/>
    <row r="1794" s="778" customFormat="true" ht="13.5" hidden="false" customHeight="false" outlineLevel="0" collapsed="false"/>
    <row r="1795" s="778" customFormat="true" ht="13.5" hidden="false" customHeight="false" outlineLevel="0" collapsed="false"/>
    <row r="1796" s="778" customFormat="true" ht="13.5" hidden="false" customHeight="false" outlineLevel="0" collapsed="false"/>
    <row r="1797" s="778" customFormat="true" ht="13.5" hidden="false" customHeight="false" outlineLevel="0" collapsed="false"/>
    <row r="1798" s="778" customFormat="true" ht="13.5" hidden="false" customHeight="false" outlineLevel="0" collapsed="false"/>
    <row r="1799" s="778" customFormat="true" ht="13.5" hidden="false" customHeight="false" outlineLevel="0" collapsed="false"/>
    <row r="1800" s="778" customFormat="true" ht="13.5" hidden="false" customHeight="false" outlineLevel="0" collapsed="false"/>
    <row r="1801" s="778" customFormat="true" ht="13.5" hidden="false" customHeight="false" outlineLevel="0" collapsed="false"/>
    <row r="1802" s="778" customFormat="true" ht="13.5" hidden="false" customHeight="false" outlineLevel="0" collapsed="false"/>
    <row r="1803" s="778" customFormat="true" ht="13.5" hidden="false" customHeight="false" outlineLevel="0" collapsed="false"/>
    <row r="1804" s="778" customFormat="true" ht="13.5" hidden="false" customHeight="false" outlineLevel="0" collapsed="false"/>
    <row r="1805" s="778" customFormat="true" ht="13.5" hidden="false" customHeight="false" outlineLevel="0" collapsed="false"/>
    <row r="1806" s="778" customFormat="true" ht="13.5" hidden="false" customHeight="false" outlineLevel="0" collapsed="false"/>
    <row r="1807" s="778" customFormat="true" ht="13.5" hidden="false" customHeight="false" outlineLevel="0" collapsed="false"/>
    <row r="1808" s="778" customFormat="true" ht="13.5" hidden="false" customHeight="false" outlineLevel="0" collapsed="false"/>
    <row r="1809" s="778" customFormat="true" ht="13.5" hidden="false" customHeight="false" outlineLevel="0" collapsed="false"/>
    <row r="1810" s="778" customFormat="true" ht="13.5" hidden="false" customHeight="false" outlineLevel="0" collapsed="false"/>
    <row r="1811" s="778" customFormat="true" ht="13.5" hidden="false" customHeight="false" outlineLevel="0" collapsed="false"/>
    <row r="1812" s="778" customFormat="true" ht="13.5" hidden="false" customHeight="false" outlineLevel="0" collapsed="false"/>
    <row r="1813" s="778" customFormat="true" ht="13.5" hidden="false" customHeight="false" outlineLevel="0" collapsed="false"/>
    <row r="1814" s="778" customFormat="true" ht="13.5" hidden="false" customHeight="false" outlineLevel="0" collapsed="false"/>
    <row r="1815" s="778" customFormat="true" ht="13.5" hidden="false" customHeight="false" outlineLevel="0" collapsed="false"/>
    <row r="1816" s="778" customFormat="true" ht="13.5" hidden="false" customHeight="false" outlineLevel="0" collapsed="false"/>
    <row r="1817" s="778" customFormat="true" ht="13.5" hidden="false" customHeight="false" outlineLevel="0" collapsed="false"/>
    <row r="1818" s="778" customFormat="true" ht="13.5" hidden="false" customHeight="false" outlineLevel="0" collapsed="false"/>
    <row r="1819" s="778" customFormat="true" ht="13.5" hidden="false" customHeight="false" outlineLevel="0" collapsed="false"/>
    <row r="1820" s="778" customFormat="true" ht="13.5" hidden="false" customHeight="false" outlineLevel="0" collapsed="false"/>
    <row r="1821" s="778" customFormat="true" ht="13.5" hidden="false" customHeight="false" outlineLevel="0" collapsed="false"/>
    <row r="1822" s="778" customFormat="true" ht="13.5" hidden="false" customHeight="false" outlineLevel="0" collapsed="false"/>
    <row r="1823" s="778" customFormat="true" ht="13.5" hidden="false" customHeight="false" outlineLevel="0" collapsed="false"/>
    <row r="1824" s="778" customFormat="true" ht="13.5" hidden="false" customHeight="false" outlineLevel="0" collapsed="false"/>
    <row r="1825" s="778" customFormat="true" ht="13.5" hidden="false" customHeight="false" outlineLevel="0" collapsed="false"/>
    <row r="1826" s="778" customFormat="true" ht="13.5" hidden="false" customHeight="false" outlineLevel="0" collapsed="false"/>
    <row r="1827" s="778" customFormat="true" ht="13.5" hidden="false" customHeight="false" outlineLevel="0" collapsed="false"/>
    <row r="1828" s="778" customFormat="true" ht="13.5" hidden="false" customHeight="false" outlineLevel="0" collapsed="false"/>
    <row r="1829" s="778" customFormat="true" ht="13.5" hidden="false" customHeight="false" outlineLevel="0" collapsed="false"/>
    <row r="1830" s="778" customFormat="true" ht="13.5" hidden="false" customHeight="false" outlineLevel="0" collapsed="false"/>
    <row r="1831" s="778" customFormat="true" ht="13.5" hidden="false" customHeight="false" outlineLevel="0" collapsed="false"/>
    <row r="1832" s="778" customFormat="true" ht="13.5" hidden="false" customHeight="false" outlineLevel="0" collapsed="false"/>
    <row r="1833" s="778" customFormat="true" ht="13.5" hidden="false" customHeight="false" outlineLevel="0" collapsed="false"/>
    <row r="1834" s="778" customFormat="true" ht="13.5" hidden="false" customHeight="false" outlineLevel="0" collapsed="false"/>
    <row r="1835" s="778" customFormat="true" ht="13.5" hidden="false" customHeight="false" outlineLevel="0" collapsed="false"/>
    <row r="1836" s="778" customFormat="true" ht="13.5" hidden="false" customHeight="false" outlineLevel="0" collapsed="false"/>
    <row r="1837" s="778" customFormat="true" ht="13.5" hidden="false" customHeight="false" outlineLevel="0" collapsed="false"/>
    <row r="1838" s="778" customFormat="true" ht="13.5" hidden="false" customHeight="false" outlineLevel="0" collapsed="false"/>
    <row r="1839" s="778" customFormat="true" ht="13.5" hidden="false" customHeight="false" outlineLevel="0" collapsed="false"/>
    <row r="1840" s="778" customFormat="true" ht="13.5" hidden="false" customHeight="false" outlineLevel="0" collapsed="false"/>
    <row r="1841" s="778" customFormat="true" ht="13.5" hidden="false" customHeight="false" outlineLevel="0" collapsed="false"/>
    <row r="1842" s="778" customFormat="true" ht="13.5" hidden="false" customHeight="false" outlineLevel="0" collapsed="false"/>
    <row r="1843" s="778" customFormat="true" ht="13.5" hidden="false" customHeight="false" outlineLevel="0" collapsed="false"/>
    <row r="1844" s="778" customFormat="true" ht="13.5" hidden="false" customHeight="false" outlineLevel="0" collapsed="false"/>
    <row r="1845" s="778" customFormat="true" ht="13.5" hidden="false" customHeight="false" outlineLevel="0" collapsed="false"/>
    <row r="1846" s="778" customFormat="true" ht="13.5" hidden="false" customHeight="false" outlineLevel="0" collapsed="false"/>
    <row r="1847" s="778" customFormat="true" ht="13.5" hidden="false" customHeight="false" outlineLevel="0" collapsed="false"/>
    <row r="1848" s="778" customFormat="true" ht="13.5" hidden="false" customHeight="false" outlineLevel="0" collapsed="false"/>
    <row r="1849" s="778" customFormat="true" ht="13.5" hidden="false" customHeight="false" outlineLevel="0" collapsed="false"/>
    <row r="1850" s="778" customFormat="true" ht="13.5" hidden="false" customHeight="false" outlineLevel="0" collapsed="false"/>
    <row r="1851" s="778" customFormat="true" ht="13.5" hidden="false" customHeight="false" outlineLevel="0" collapsed="false"/>
    <row r="1852" s="778" customFormat="true" ht="13.5" hidden="false" customHeight="false" outlineLevel="0" collapsed="false"/>
    <row r="1853" s="778" customFormat="true" ht="13.5" hidden="false" customHeight="false" outlineLevel="0" collapsed="false"/>
    <row r="1854" s="778" customFormat="true" ht="13.5" hidden="false" customHeight="false" outlineLevel="0" collapsed="false"/>
    <row r="1855" s="778" customFormat="true" ht="13.5" hidden="false" customHeight="false" outlineLevel="0" collapsed="false"/>
    <row r="1856" s="778" customFormat="true" ht="13.5" hidden="false" customHeight="false" outlineLevel="0" collapsed="false"/>
    <row r="1857" s="778" customFormat="true" ht="13.5" hidden="false" customHeight="false" outlineLevel="0" collapsed="false"/>
    <row r="1858" s="778" customFormat="true" ht="13.5" hidden="false" customHeight="false" outlineLevel="0" collapsed="false"/>
    <row r="1859" s="778" customFormat="true" ht="13.5" hidden="false" customHeight="false" outlineLevel="0" collapsed="false"/>
    <row r="1860" s="778" customFormat="true" ht="13.5" hidden="false" customHeight="false" outlineLevel="0" collapsed="false"/>
    <row r="1861" s="778" customFormat="true" ht="13.5" hidden="false" customHeight="false" outlineLevel="0" collapsed="false"/>
    <row r="1862" s="778" customFormat="true" ht="13.5" hidden="false" customHeight="false" outlineLevel="0" collapsed="false"/>
    <row r="1863" s="778" customFormat="true" ht="13.5" hidden="false" customHeight="false" outlineLevel="0" collapsed="false"/>
    <row r="1864" s="778" customFormat="true" ht="13.5" hidden="false" customHeight="false" outlineLevel="0" collapsed="false"/>
    <row r="1865" s="778" customFormat="true" ht="13.5" hidden="false" customHeight="false" outlineLevel="0" collapsed="false"/>
    <row r="1866" s="778" customFormat="true" ht="13.5" hidden="false" customHeight="false" outlineLevel="0" collapsed="false"/>
    <row r="1867" s="778" customFormat="true" ht="13.5" hidden="false" customHeight="false" outlineLevel="0" collapsed="false"/>
    <row r="1868" s="778" customFormat="true" ht="13.5" hidden="false" customHeight="false" outlineLevel="0" collapsed="false"/>
    <row r="1869" s="778" customFormat="true" ht="13.5" hidden="false" customHeight="false" outlineLevel="0" collapsed="false"/>
    <row r="1870" s="778" customFormat="true" ht="13.5" hidden="false" customHeight="false" outlineLevel="0" collapsed="false"/>
    <row r="1871" s="778" customFormat="true" ht="13.5" hidden="false" customHeight="false" outlineLevel="0" collapsed="false"/>
    <row r="1872" s="778" customFormat="true" ht="13.5" hidden="false" customHeight="false" outlineLevel="0" collapsed="false"/>
    <row r="1873" s="778" customFormat="true" ht="13.5" hidden="false" customHeight="false" outlineLevel="0" collapsed="false"/>
    <row r="1874" s="778" customFormat="true" ht="13.5" hidden="false" customHeight="false" outlineLevel="0" collapsed="false"/>
    <row r="1875" s="778" customFormat="true" ht="13.5" hidden="false" customHeight="false" outlineLevel="0" collapsed="false"/>
    <row r="1876" s="778" customFormat="true" ht="13.5" hidden="false" customHeight="false" outlineLevel="0" collapsed="false"/>
    <row r="1877" s="778" customFormat="true" ht="13.5" hidden="false" customHeight="false" outlineLevel="0" collapsed="false"/>
    <row r="1878" s="778" customFormat="true" ht="13.5" hidden="false" customHeight="false" outlineLevel="0" collapsed="false"/>
    <row r="1879" s="778" customFormat="true" ht="13.5" hidden="false" customHeight="false" outlineLevel="0" collapsed="false"/>
    <row r="1880" s="778" customFormat="true" ht="13.5" hidden="false" customHeight="false" outlineLevel="0" collapsed="false"/>
    <row r="1881" s="778" customFormat="true" ht="13.5" hidden="false" customHeight="false" outlineLevel="0" collapsed="false"/>
    <row r="1882" s="778" customFormat="true" ht="13.5" hidden="false" customHeight="false" outlineLevel="0" collapsed="false"/>
    <row r="1883" s="778" customFormat="true" ht="13.5" hidden="false" customHeight="false" outlineLevel="0" collapsed="false"/>
    <row r="1884" s="778" customFormat="true" ht="13.5" hidden="false" customHeight="false" outlineLevel="0" collapsed="false"/>
    <row r="1885" s="778" customFormat="true" ht="13.5" hidden="false" customHeight="false" outlineLevel="0" collapsed="false"/>
    <row r="1886" s="778" customFormat="true" ht="13.5" hidden="false" customHeight="false" outlineLevel="0" collapsed="false"/>
    <row r="1887" s="778" customFormat="true" ht="13.5" hidden="false" customHeight="false" outlineLevel="0" collapsed="false"/>
    <row r="1888" s="778" customFormat="true" ht="13.5" hidden="false" customHeight="false" outlineLevel="0" collapsed="false"/>
    <row r="1889" s="778" customFormat="true" ht="13.5" hidden="false" customHeight="false" outlineLevel="0" collapsed="false"/>
    <row r="1890" s="778" customFormat="true" ht="13.5" hidden="false" customHeight="false" outlineLevel="0" collapsed="false"/>
    <row r="1891" s="778" customFormat="true" ht="13.5" hidden="false" customHeight="false" outlineLevel="0" collapsed="false"/>
    <row r="1892" s="778" customFormat="true" ht="13.5" hidden="false" customHeight="false" outlineLevel="0" collapsed="false"/>
    <row r="1893" s="778" customFormat="true" ht="13.5" hidden="false" customHeight="false" outlineLevel="0" collapsed="false"/>
    <row r="1894" s="778" customFormat="true" ht="13.5" hidden="false" customHeight="false" outlineLevel="0" collapsed="false"/>
    <row r="1895" s="778" customFormat="true" ht="13.5" hidden="false" customHeight="false" outlineLevel="0" collapsed="false"/>
    <row r="1896" s="778" customFormat="true" ht="13.5" hidden="false" customHeight="false" outlineLevel="0" collapsed="false"/>
    <row r="1897" s="778" customFormat="true" ht="13.5" hidden="false" customHeight="false" outlineLevel="0" collapsed="false"/>
    <row r="1898" s="778" customFormat="true" ht="13.5" hidden="false" customHeight="false" outlineLevel="0" collapsed="false"/>
    <row r="1899" s="778" customFormat="true" ht="13.5" hidden="false" customHeight="false" outlineLevel="0" collapsed="false"/>
    <row r="1900" s="778" customFormat="true" ht="13.5" hidden="false" customHeight="false" outlineLevel="0" collapsed="false"/>
    <row r="1901" s="778" customFormat="true" ht="13.5" hidden="false" customHeight="false" outlineLevel="0" collapsed="false"/>
    <row r="1902" s="778" customFormat="true" ht="13.5" hidden="false" customHeight="false" outlineLevel="0" collapsed="false"/>
    <row r="1903" s="778" customFormat="true" ht="13.5" hidden="false" customHeight="false" outlineLevel="0" collapsed="false"/>
    <row r="1904" s="778" customFormat="true" ht="13.5" hidden="false" customHeight="false" outlineLevel="0" collapsed="false"/>
    <row r="1905" s="778" customFormat="true" ht="13.5" hidden="false" customHeight="false" outlineLevel="0" collapsed="false"/>
    <row r="1906" s="778" customFormat="true" ht="13.5" hidden="false" customHeight="false" outlineLevel="0" collapsed="false"/>
    <row r="1907" s="778" customFormat="true" ht="13.5" hidden="false" customHeight="false" outlineLevel="0" collapsed="false"/>
    <row r="1908" s="778" customFormat="true" ht="13.5" hidden="false" customHeight="false" outlineLevel="0" collapsed="false"/>
    <row r="1909" s="778" customFormat="true" ht="13.5" hidden="false" customHeight="false" outlineLevel="0" collapsed="false"/>
    <row r="1910" s="778" customFormat="true" ht="13.5" hidden="false" customHeight="false" outlineLevel="0" collapsed="false"/>
    <row r="1911" s="778" customFormat="true" ht="13.5" hidden="false" customHeight="false" outlineLevel="0" collapsed="false"/>
    <row r="1912" s="778" customFormat="true" ht="13.5" hidden="false" customHeight="false" outlineLevel="0" collapsed="false"/>
    <row r="1913" s="778" customFormat="true" ht="13.5" hidden="false" customHeight="false" outlineLevel="0" collapsed="false"/>
    <row r="1914" s="778" customFormat="true" ht="13.5" hidden="false" customHeight="false" outlineLevel="0" collapsed="false"/>
    <row r="1915" s="778" customFormat="true" ht="13.5" hidden="false" customHeight="false" outlineLevel="0" collapsed="false"/>
    <row r="1916" s="778" customFormat="true" ht="13.5" hidden="false" customHeight="false" outlineLevel="0" collapsed="false"/>
    <row r="1917" s="778" customFormat="true" ht="13.5" hidden="false" customHeight="false" outlineLevel="0" collapsed="false"/>
    <row r="1918" s="778" customFormat="true" ht="13.5" hidden="false" customHeight="false" outlineLevel="0" collapsed="false"/>
    <row r="1919" s="778" customFormat="true" ht="13.5" hidden="false" customHeight="false" outlineLevel="0" collapsed="false"/>
    <row r="1920" s="778" customFormat="true" ht="13.5" hidden="false" customHeight="false" outlineLevel="0" collapsed="false"/>
    <row r="1921" s="778" customFormat="true" ht="13.5" hidden="false" customHeight="false" outlineLevel="0" collapsed="false"/>
    <row r="1922" s="778" customFormat="true" ht="13.5" hidden="false" customHeight="false" outlineLevel="0" collapsed="false"/>
    <row r="1923" s="778" customFormat="true" ht="13.5" hidden="false" customHeight="false" outlineLevel="0" collapsed="false"/>
    <row r="1924" s="778" customFormat="true" ht="13.5" hidden="false" customHeight="false" outlineLevel="0" collapsed="false"/>
    <row r="1925" s="778" customFormat="true" ht="13.5" hidden="false" customHeight="false" outlineLevel="0" collapsed="false"/>
    <row r="1926" s="778" customFormat="true" ht="13.5" hidden="false" customHeight="false" outlineLevel="0" collapsed="false"/>
    <row r="1927" s="778" customFormat="true" ht="13.5" hidden="false" customHeight="false" outlineLevel="0" collapsed="false"/>
    <row r="1928" s="778" customFormat="true" ht="13.5" hidden="false" customHeight="false" outlineLevel="0" collapsed="false"/>
    <row r="1929" s="778" customFormat="true" ht="13.5" hidden="false" customHeight="false" outlineLevel="0" collapsed="false"/>
    <row r="1930" s="778" customFormat="true" ht="13.5" hidden="false" customHeight="false" outlineLevel="0" collapsed="false"/>
    <row r="1931" s="778" customFormat="true" ht="13.5" hidden="false" customHeight="false" outlineLevel="0" collapsed="false"/>
    <row r="1932" s="778" customFormat="true" ht="13.5" hidden="false" customHeight="false" outlineLevel="0" collapsed="false"/>
    <row r="1933" s="778" customFormat="true" ht="13.5" hidden="false" customHeight="false" outlineLevel="0" collapsed="false"/>
    <row r="1934" s="778" customFormat="true" ht="13.5" hidden="false" customHeight="false" outlineLevel="0" collapsed="false"/>
    <row r="1935" s="778" customFormat="true" ht="13.5" hidden="false" customHeight="false" outlineLevel="0" collapsed="false"/>
    <row r="1936" s="778" customFormat="true" ht="13.5" hidden="false" customHeight="false" outlineLevel="0" collapsed="false"/>
    <row r="1937" s="778" customFormat="true" ht="13.5" hidden="false" customHeight="false" outlineLevel="0" collapsed="false"/>
    <row r="1938" s="778" customFormat="true" ht="13.5" hidden="false" customHeight="false" outlineLevel="0" collapsed="false"/>
    <row r="1939" s="778" customFormat="true" ht="13.5" hidden="false" customHeight="false" outlineLevel="0" collapsed="false"/>
    <row r="1940" s="778" customFormat="true" ht="13.5" hidden="false" customHeight="false" outlineLevel="0" collapsed="false"/>
    <row r="1941" s="778" customFormat="true" ht="13.5" hidden="false" customHeight="false" outlineLevel="0" collapsed="false"/>
    <row r="1942" s="778" customFormat="true" ht="13.5" hidden="false" customHeight="false" outlineLevel="0" collapsed="false"/>
    <row r="1943" s="778" customFormat="true" ht="13.5" hidden="false" customHeight="false" outlineLevel="0" collapsed="false"/>
    <row r="1944" s="778" customFormat="true" ht="13.5" hidden="false" customHeight="false" outlineLevel="0" collapsed="false"/>
    <row r="1945" s="778" customFormat="true" ht="13.5" hidden="false" customHeight="false" outlineLevel="0" collapsed="false"/>
    <row r="1946" s="778" customFormat="true" ht="13.5" hidden="false" customHeight="false" outlineLevel="0" collapsed="false"/>
    <row r="1947" s="778" customFormat="true" ht="13.5" hidden="false" customHeight="false" outlineLevel="0" collapsed="false"/>
    <row r="1948" s="778" customFormat="true" ht="13.5" hidden="false" customHeight="false" outlineLevel="0" collapsed="false"/>
    <row r="1949" s="778" customFormat="true" ht="13.5" hidden="false" customHeight="false" outlineLevel="0" collapsed="false"/>
    <row r="1950" s="778" customFormat="true" ht="13.5" hidden="false" customHeight="false" outlineLevel="0" collapsed="false"/>
    <row r="1951" s="778" customFormat="true" ht="13.5" hidden="false" customHeight="false" outlineLevel="0" collapsed="false"/>
    <row r="1952" s="778" customFormat="true" ht="13.5" hidden="false" customHeight="false" outlineLevel="0" collapsed="false"/>
    <row r="1953" s="778" customFormat="true" ht="13.5" hidden="false" customHeight="false" outlineLevel="0" collapsed="false"/>
    <row r="1954" s="778" customFormat="true" ht="13.5" hidden="false" customHeight="false" outlineLevel="0" collapsed="false"/>
    <row r="1955" s="778" customFormat="true" ht="13.5" hidden="false" customHeight="false" outlineLevel="0" collapsed="false"/>
    <row r="1956" s="778" customFormat="true" ht="13.5" hidden="false" customHeight="false" outlineLevel="0" collapsed="false"/>
    <row r="1957" s="778" customFormat="true" ht="13.5" hidden="false" customHeight="false" outlineLevel="0" collapsed="false"/>
    <row r="1958" s="778" customFormat="true" ht="13.5" hidden="false" customHeight="false" outlineLevel="0" collapsed="false"/>
    <row r="1959" s="778" customFormat="true" ht="13.5" hidden="false" customHeight="false" outlineLevel="0" collapsed="false"/>
    <row r="1960" s="778" customFormat="true" ht="13.5" hidden="false" customHeight="false" outlineLevel="0" collapsed="false"/>
    <row r="1961" s="778" customFormat="true" ht="13.5" hidden="false" customHeight="false" outlineLevel="0" collapsed="false"/>
    <row r="1962" s="778" customFormat="true" ht="13.5" hidden="false" customHeight="false" outlineLevel="0" collapsed="false"/>
    <row r="1963" s="778" customFormat="true" ht="13.5" hidden="false" customHeight="false" outlineLevel="0" collapsed="false"/>
    <row r="1964" s="778" customFormat="true" ht="13.5" hidden="false" customHeight="false" outlineLevel="0" collapsed="false"/>
    <row r="1965" s="778" customFormat="true" ht="13.5" hidden="false" customHeight="false" outlineLevel="0" collapsed="false"/>
    <row r="1966" s="778" customFormat="true" ht="13.5" hidden="false" customHeight="false" outlineLevel="0" collapsed="false"/>
    <row r="1967" s="778" customFormat="true" ht="13.5" hidden="false" customHeight="false" outlineLevel="0" collapsed="false"/>
    <row r="1968" s="778" customFormat="true" ht="13.5" hidden="false" customHeight="false" outlineLevel="0" collapsed="false"/>
    <row r="1969" s="778" customFormat="true" ht="13.5" hidden="false" customHeight="false" outlineLevel="0" collapsed="false"/>
    <row r="1970" s="778" customFormat="true" ht="13.5" hidden="false" customHeight="false" outlineLevel="0" collapsed="false"/>
    <row r="1971" s="778" customFormat="true" ht="13.5" hidden="false" customHeight="false" outlineLevel="0" collapsed="false"/>
    <row r="1972" s="778" customFormat="true" ht="13.5" hidden="false" customHeight="false" outlineLevel="0" collapsed="false"/>
    <row r="1973" s="778" customFormat="true" ht="13.5" hidden="false" customHeight="false" outlineLevel="0" collapsed="false"/>
    <row r="1974" s="778" customFormat="true" ht="13.5" hidden="false" customHeight="false" outlineLevel="0" collapsed="false"/>
    <row r="1975" s="778" customFormat="true" ht="13.5" hidden="false" customHeight="false" outlineLevel="0" collapsed="false"/>
    <row r="1976" s="778" customFormat="true" ht="13.5" hidden="false" customHeight="false" outlineLevel="0" collapsed="false"/>
    <row r="1977" s="778" customFormat="true" ht="13.5" hidden="false" customHeight="false" outlineLevel="0" collapsed="false"/>
    <row r="1978" s="778" customFormat="true" ht="13.5" hidden="false" customHeight="false" outlineLevel="0" collapsed="false"/>
    <row r="1979" s="778" customFormat="true" ht="13.5" hidden="false" customHeight="false" outlineLevel="0" collapsed="false"/>
    <row r="1980" s="778" customFormat="true" ht="13.5" hidden="false" customHeight="false" outlineLevel="0" collapsed="false"/>
    <row r="1981" s="778" customFormat="true" ht="13.5" hidden="false" customHeight="false" outlineLevel="0" collapsed="false"/>
    <row r="1982" s="778" customFormat="true" ht="13.5" hidden="false" customHeight="false" outlineLevel="0" collapsed="false"/>
    <row r="1983" s="778" customFormat="true" ht="13.5" hidden="false" customHeight="false" outlineLevel="0" collapsed="false"/>
    <row r="1984" s="778" customFormat="true" ht="13.5" hidden="false" customHeight="false" outlineLevel="0" collapsed="false"/>
    <row r="1985" s="778" customFormat="true" ht="13.5" hidden="false" customHeight="false" outlineLevel="0" collapsed="false"/>
    <row r="1986" s="778" customFormat="true" ht="13.5" hidden="false" customHeight="false" outlineLevel="0" collapsed="false"/>
    <row r="1987" s="778" customFormat="true" ht="13.5" hidden="false" customHeight="false" outlineLevel="0" collapsed="false"/>
    <row r="1988" s="778" customFormat="true" ht="13.5" hidden="false" customHeight="false" outlineLevel="0" collapsed="false"/>
    <row r="1989" s="778" customFormat="true" ht="13.5" hidden="false" customHeight="false" outlineLevel="0" collapsed="false"/>
    <row r="1990" s="778" customFormat="true" ht="13.5" hidden="false" customHeight="false" outlineLevel="0" collapsed="false"/>
    <row r="1991" s="778" customFormat="true" ht="13.5" hidden="false" customHeight="false" outlineLevel="0" collapsed="false"/>
    <row r="1992" s="778" customFormat="true" ht="13.5" hidden="false" customHeight="false" outlineLevel="0" collapsed="false"/>
    <row r="1993" s="778" customFormat="true" ht="13.5" hidden="false" customHeight="false" outlineLevel="0" collapsed="false"/>
    <row r="1994" s="778" customFormat="true" ht="13.5" hidden="false" customHeight="false" outlineLevel="0" collapsed="false"/>
    <row r="1995" s="778" customFormat="true" ht="13.5" hidden="false" customHeight="false" outlineLevel="0" collapsed="false"/>
    <row r="1996" s="778" customFormat="true" ht="13.5" hidden="false" customHeight="false" outlineLevel="0" collapsed="false"/>
    <row r="1997" s="778" customFormat="true" ht="13.5" hidden="false" customHeight="false" outlineLevel="0" collapsed="false"/>
    <row r="1998" s="778" customFormat="true" ht="13.5" hidden="false" customHeight="false" outlineLevel="0" collapsed="false"/>
    <row r="1999" s="778" customFormat="true" ht="13.5" hidden="false" customHeight="false" outlineLevel="0" collapsed="false"/>
    <row r="2000" s="778" customFormat="true" ht="13.5" hidden="false" customHeight="false" outlineLevel="0" collapsed="false"/>
    <row r="2001" s="778" customFormat="true" ht="13.5" hidden="false" customHeight="false" outlineLevel="0" collapsed="false"/>
    <row r="2002" s="778" customFormat="true" ht="13.5" hidden="false" customHeight="false" outlineLevel="0" collapsed="false"/>
    <row r="2003" s="778" customFormat="true" ht="13.5" hidden="false" customHeight="false" outlineLevel="0" collapsed="false"/>
    <row r="2004" s="778" customFormat="true" ht="13.5" hidden="false" customHeight="false" outlineLevel="0" collapsed="false"/>
    <row r="2005" s="778" customFormat="true" ht="13.5" hidden="false" customHeight="false" outlineLevel="0" collapsed="false"/>
    <row r="2006" s="778" customFormat="true" ht="13.5" hidden="false" customHeight="false" outlineLevel="0" collapsed="false"/>
    <row r="2007" s="778" customFormat="true" ht="13.5" hidden="false" customHeight="false" outlineLevel="0" collapsed="false"/>
    <row r="2008" s="778" customFormat="true" ht="13.5" hidden="false" customHeight="false" outlineLevel="0" collapsed="false"/>
    <row r="2009" s="778" customFormat="true" ht="13.5" hidden="false" customHeight="false" outlineLevel="0" collapsed="false"/>
    <row r="2010" s="778" customFormat="true" ht="13.5" hidden="false" customHeight="false" outlineLevel="0" collapsed="false"/>
    <row r="2011" s="778" customFormat="true" ht="13.5" hidden="false" customHeight="false" outlineLevel="0" collapsed="false"/>
    <row r="2012" s="778" customFormat="true" ht="13.5" hidden="false" customHeight="false" outlineLevel="0" collapsed="false"/>
    <row r="2013" s="778" customFormat="true" ht="13.5" hidden="false" customHeight="false" outlineLevel="0" collapsed="false"/>
    <row r="2014" s="778" customFormat="true" ht="13.5" hidden="false" customHeight="false" outlineLevel="0" collapsed="false"/>
    <row r="2015" s="778" customFormat="true" ht="13.5" hidden="false" customHeight="false" outlineLevel="0" collapsed="false"/>
    <row r="2016" s="778" customFormat="true" ht="13.5" hidden="false" customHeight="false" outlineLevel="0" collapsed="false"/>
    <row r="2017" s="778" customFormat="true" ht="13.5" hidden="false" customHeight="false" outlineLevel="0" collapsed="false"/>
    <row r="2018" s="778" customFormat="true" ht="13.5" hidden="false" customHeight="false" outlineLevel="0" collapsed="false"/>
    <row r="2019" s="778" customFormat="true" ht="13.5" hidden="false" customHeight="false" outlineLevel="0" collapsed="false"/>
    <row r="2020" s="778" customFormat="true" ht="13.5" hidden="false" customHeight="false" outlineLevel="0" collapsed="false"/>
    <row r="2021" s="778" customFormat="true" ht="13.5" hidden="false" customHeight="false" outlineLevel="0" collapsed="false"/>
    <row r="2022" s="778" customFormat="true" ht="13.5" hidden="false" customHeight="false" outlineLevel="0" collapsed="false"/>
    <row r="2023" s="778" customFormat="true" ht="13.5" hidden="false" customHeight="false" outlineLevel="0" collapsed="false"/>
    <row r="2024" s="778" customFormat="true" ht="13.5" hidden="false" customHeight="false" outlineLevel="0" collapsed="false"/>
    <row r="2025" s="778" customFormat="true" ht="13.5" hidden="false" customHeight="false" outlineLevel="0" collapsed="false"/>
    <row r="2026" s="778" customFormat="true" ht="13.5" hidden="false" customHeight="false" outlineLevel="0" collapsed="false"/>
    <row r="2027" s="778" customFormat="true" ht="13.5" hidden="false" customHeight="false" outlineLevel="0" collapsed="false"/>
    <row r="2028" s="778" customFormat="true" ht="13.5" hidden="false" customHeight="false" outlineLevel="0" collapsed="false"/>
    <row r="2029" s="778" customFormat="true" ht="13.5" hidden="false" customHeight="false" outlineLevel="0" collapsed="false"/>
    <row r="2030" s="778" customFormat="true" ht="13.5" hidden="false" customHeight="false" outlineLevel="0" collapsed="false"/>
    <row r="2031" s="778" customFormat="true" ht="13.5" hidden="false" customHeight="false" outlineLevel="0" collapsed="false"/>
    <row r="2032" s="778" customFormat="true" ht="13.5" hidden="false" customHeight="false" outlineLevel="0" collapsed="false"/>
    <row r="2033" s="778" customFormat="true" ht="13.5" hidden="false" customHeight="false" outlineLevel="0" collapsed="false"/>
    <row r="2034" s="778" customFormat="true" ht="13.5" hidden="false" customHeight="false" outlineLevel="0" collapsed="false"/>
    <row r="2035" s="778" customFormat="true" ht="13.5" hidden="false" customHeight="false" outlineLevel="0" collapsed="false"/>
    <row r="2036" s="778" customFormat="true" ht="13.5" hidden="false" customHeight="false" outlineLevel="0" collapsed="false"/>
    <row r="2037" s="778" customFormat="true" ht="13.5" hidden="false" customHeight="false" outlineLevel="0" collapsed="false"/>
    <row r="2038" s="778" customFormat="true" ht="13.5" hidden="false" customHeight="false" outlineLevel="0" collapsed="false"/>
    <row r="2039" s="778" customFormat="true" ht="13.5" hidden="false" customHeight="false" outlineLevel="0" collapsed="false"/>
    <row r="2040" s="778" customFormat="true" ht="13.5" hidden="false" customHeight="false" outlineLevel="0" collapsed="false"/>
    <row r="2041" s="778" customFormat="true" ht="13.5" hidden="false" customHeight="false" outlineLevel="0" collapsed="false"/>
    <row r="2042" s="778" customFormat="true" ht="13.5" hidden="false" customHeight="false" outlineLevel="0" collapsed="false"/>
    <row r="2043" s="778" customFormat="true" ht="13.5" hidden="false" customHeight="false" outlineLevel="0" collapsed="false"/>
    <row r="2044" s="778" customFormat="true" ht="13.5" hidden="false" customHeight="false" outlineLevel="0" collapsed="false"/>
    <row r="2045" s="778" customFormat="true" ht="13.5" hidden="false" customHeight="false" outlineLevel="0" collapsed="false"/>
    <row r="2046" s="778" customFormat="true" ht="13.5" hidden="false" customHeight="false" outlineLevel="0" collapsed="false"/>
    <row r="2047" s="778" customFormat="true" ht="13.5" hidden="false" customHeight="false" outlineLevel="0" collapsed="false"/>
    <row r="2048" s="778" customFormat="true" ht="13.5" hidden="false" customHeight="false" outlineLevel="0" collapsed="false"/>
    <row r="2049" s="778" customFormat="true" ht="13.5" hidden="false" customHeight="false" outlineLevel="0" collapsed="false"/>
    <row r="2050" s="778" customFormat="true" ht="13.5" hidden="false" customHeight="false" outlineLevel="0" collapsed="false"/>
    <row r="2051" s="778" customFormat="true" ht="13.5" hidden="false" customHeight="false" outlineLevel="0" collapsed="false"/>
    <row r="2052" s="778" customFormat="true" ht="13.5" hidden="false" customHeight="false" outlineLevel="0" collapsed="false"/>
    <row r="2053" s="778" customFormat="true" ht="13.5" hidden="false" customHeight="false" outlineLevel="0" collapsed="false"/>
    <row r="2054" s="778" customFormat="true" ht="13.5" hidden="false" customHeight="false" outlineLevel="0" collapsed="false"/>
    <row r="2055" s="778" customFormat="true" ht="13.5" hidden="false" customHeight="false" outlineLevel="0" collapsed="false"/>
    <row r="2056" s="778" customFormat="true" ht="13.5" hidden="false" customHeight="false" outlineLevel="0" collapsed="false"/>
    <row r="2057" s="778" customFormat="true" ht="13.5" hidden="false" customHeight="false" outlineLevel="0" collapsed="false"/>
    <row r="2058" s="778" customFormat="true" ht="13.5" hidden="false" customHeight="false" outlineLevel="0" collapsed="false"/>
    <row r="2059" s="778" customFormat="true" ht="13.5" hidden="false" customHeight="false" outlineLevel="0" collapsed="false"/>
    <row r="2060" s="778" customFormat="true" ht="13.5" hidden="false" customHeight="false" outlineLevel="0" collapsed="false"/>
    <row r="2061" s="778" customFormat="true" ht="13.5" hidden="false" customHeight="false" outlineLevel="0" collapsed="false"/>
    <row r="2062" s="778" customFormat="true" ht="13.5" hidden="false" customHeight="false" outlineLevel="0" collapsed="false"/>
    <row r="2063" s="778" customFormat="true" ht="13.5" hidden="false" customHeight="false" outlineLevel="0" collapsed="false"/>
    <row r="2064" s="778" customFormat="true" ht="13.5" hidden="false" customHeight="false" outlineLevel="0" collapsed="false"/>
    <row r="2065" s="778" customFormat="true" ht="13.5" hidden="false" customHeight="false" outlineLevel="0" collapsed="false"/>
    <row r="2066" s="778" customFormat="true" ht="13.5" hidden="false" customHeight="false" outlineLevel="0" collapsed="false"/>
    <row r="2067" s="778" customFormat="true" ht="13.5" hidden="false" customHeight="false" outlineLevel="0" collapsed="false"/>
    <row r="2068" s="778" customFormat="true" ht="13.5" hidden="false" customHeight="false" outlineLevel="0" collapsed="false"/>
    <row r="2069" s="778" customFormat="true" ht="13.5" hidden="false" customHeight="false" outlineLevel="0" collapsed="false"/>
    <row r="2070" s="778" customFormat="true" ht="13.5" hidden="false" customHeight="false" outlineLevel="0" collapsed="false"/>
    <row r="2071" s="778" customFormat="true" ht="13.5" hidden="false" customHeight="false" outlineLevel="0" collapsed="false"/>
    <row r="2072" s="778" customFormat="true" ht="13.5" hidden="false" customHeight="false" outlineLevel="0" collapsed="false"/>
    <row r="2073" s="778" customFormat="true" ht="13.5" hidden="false" customHeight="false" outlineLevel="0" collapsed="false"/>
    <row r="2074" s="778" customFormat="true" ht="13.5" hidden="false" customHeight="false" outlineLevel="0" collapsed="false"/>
    <row r="2075" s="778" customFormat="true" ht="13.5" hidden="false" customHeight="false" outlineLevel="0" collapsed="false"/>
    <row r="2076" s="778" customFormat="true" ht="13.5" hidden="false" customHeight="false" outlineLevel="0" collapsed="false"/>
    <row r="2077" s="778" customFormat="true" ht="13.5" hidden="false" customHeight="false" outlineLevel="0" collapsed="false"/>
    <row r="2078" s="778" customFormat="true" ht="13.5" hidden="false" customHeight="false" outlineLevel="0" collapsed="false"/>
    <row r="2079" s="778" customFormat="true" ht="13.5" hidden="false" customHeight="false" outlineLevel="0" collapsed="false"/>
    <row r="2080" s="778" customFormat="true" ht="13.5" hidden="false" customHeight="false" outlineLevel="0" collapsed="false"/>
    <row r="2081" s="778" customFormat="true" ht="13.5" hidden="false" customHeight="false" outlineLevel="0" collapsed="false"/>
    <row r="2082" s="778" customFormat="true" ht="13.5" hidden="false" customHeight="false" outlineLevel="0" collapsed="false"/>
    <row r="2083" s="778" customFormat="true" ht="13.5" hidden="false" customHeight="false" outlineLevel="0" collapsed="false"/>
    <row r="2084" s="778" customFormat="true" ht="13.5" hidden="false" customHeight="false" outlineLevel="0" collapsed="false"/>
    <row r="2085" s="778" customFormat="true" ht="13.5" hidden="false" customHeight="false" outlineLevel="0" collapsed="false"/>
    <row r="2086" s="778" customFormat="true" ht="13.5" hidden="false" customHeight="false" outlineLevel="0" collapsed="false"/>
    <row r="2087" s="778" customFormat="true" ht="13.5" hidden="false" customHeight="false" outlineLevel="0" collapsed="false"/>
    <row r="2088" s="778" customFormat="true" ht="13.5" hidden="false" customHeight="false" outlineLevel="0" collapsed="false"/>
    <row r="2089" s="778" customFormat="true" ht="13.5" hidden="false" customHeight="false" outlineLevel="0" collapsed="false"/>
    <row r="2090" s="778" customFormat="true" ht="13.5" hidden="false" customHeight="false" outlineLevel="0" collapsed="false"/>
    <row r="2091" s="778" customFormat="true" ht="13.5" hidden="false" customHeight="false" outlineLevel="0" collapsed="false"/>
    <row r="2092" s="778" customFormat="true" ht="13.5" hidden="false" customHeight="false" outlineLevel="0" collapsed="false"/>
    <row r="2093" s="778" customFormat="true" ht="13.5" hidden="false" customHeight="false" outlineLevel="0" collapsed="false"/>
    <row r="2094" s="778" customFormat="true" ht="13.5" hidden="false" customHeight="false" outlineLevel="0" collapsed="false"/>
    <row r="2095" s="778" customFormat="true" ht="13.5" hidden="false" customHeight="false" outlineLevel="0" collapsed="false"/>
    <row r="2096" s="778" customFormat="true" ht="13.5" hidden="false" customHeight="false" outlineLevel="0" collapsed="false"/>
    <row r="2097" s="778" customFormat="true" ht="13.5" hidden="false" customHeight="false" outlineLevel="0" collapsed="false"/>
    <row r="2098" s="778" customFormat="true" ht="13.5" hidden="false" customHeight="false" outlineLevel="0" collapsed="false"/>
    <row r="2099" s="778" customFormat="true" ht="13.5" hidden="false" customHeight="false" outlineLevel="0" collapsed="false"/>
    <row r="2100" s="778" customFormat="true" ht="13.5" hidden="false" customHeight="false" outlineLevel="0" collapsed="false"/>
    <row r="2101" s="778" customFormat="true" ht="13.5" hidden="false" customHeight="false" outlineLevel="0" collapsed="false"/>
    <row r="2102" s="778" customFormat="true" ht="13.5" hidden="false" customHeight="false" outlineLevel="0" collapsed="false"/>
    <row r="2103" s="778" customFormat="true" ht="13.5" hidden="false" customHeight="false" outlineLevel="0" collapsed="false"/>
    <row r="2104" s="778" customFormat="true" ht="13.5" hidden="false" customHeight="false" outlineLevel="0" collapsed="false"/>
    <row r="2105" s="778" customFormat="true" ht="13.5" hidden="false" customHeight="false" outlineLevel="0" collapsed="false"/>
    <row r="2106" s="778" customFormat="true" ht="13.5" hidden="false" customHeight="false" outlineLevel="0" collapsed="false"/>
    <row r="2107" s="778" customFormat="true" ht="13.5" hidden="false" customHeight="false" outlineLevel="0" collapsed="false"/>
    <row r="2108" s="778" customFormat="true" ht="13.5" hidden="false" customHeight="false" outlineLevel="0" collapsed="false"/>
    <row r="2109" s="778" customFormat="true" ht="13.5" hidden="false" customHeight="false" outlineLevel="0" collapsed="false"/>
    <row r="2110" s="778" customFormat="true" ht="13.5" hidden="false" customHeight="false" outlineLevel="0" collapsed="false"/>
    <row r="2111" s="778" customFormat="true" ht="13.5" hidden="false" customHeight="false" outlineLevel="0" collapsed="false"/>
    <row r="2112" s="778" customFormat="true" ht="13.5" hidden="false" customHeight="false" outlineLevel="0" collapsed="false"/>
    <row r="2113" s="778" customFormat="true" ht="13.5" hidden="false" customHeight="false" outlineLevel="0" collapsed="false"/>
    <row r="2114" s="778" customFormat="true" ht="13.5" hidden="false" customHeight="false" outlineLevel="0" collapsed="false"/>
    <row r="2115" s="778" customFormat="true" ht="13.5" hidden="false" customHeight="false" outlineLevel="0" collapsed="false"/>
    <row r="2116" s="778" customFormat="true" ht="13.5" hidden="false" customHeight="false" outlineLevel="0" collapsed="false"/>
    <row r="2117" s="778" customFormat="true" ht="13.5" hidden="false" customHeight="false" outlineLevel="0" collapsed="false"/>
    <row r="2118" s="778" customFormat="true" ht="13.5" hidden="false" customHeight="false" outlineLevel="0" collapsed="false"/>
    <row r="2119" s="778" customFormat="true" ht="13.5" hidden="false" customHeight="false" outlineLevel="0" collapsed="false"/>
    <row r="2120" s="778" customFormat="true" ht="13.5" hidden="false" customHeight="false" outlineLevel="0" collapsed="false"/>
    <row r="2121" s="778" customFormat="true" ht="13.5" hidden="false" customHeight="false" outlineLevel="0" collapsed="false"/>
    <row r="2122" s="778" customFormat="true" ht="13.5" hidden="false" customHeight="false" outlineLevel="0" collapsed="false"/>
    <row r="2123" s="778" customFormat="true" ht="13.5" hidden="false" customHeight="false" outlineLevel="0" collapsed="false"/>
    <row r="2124" s="778" customFormat="true" ht="13.5" hidden="false" customHeight="false" outlineLevel="0" collapsed="false"/>
    <row r="2125" s="778" customFormat="true" ht="13.5" hidden="false" customHeight="false" outlineLevel="0" collapsed="false"/>
    <row r="2126" s="778" customFormat="true" ht="13.5" hidden="false" customHeight="false" outlineLevel="0" collapsed="false"/>
    <row r="2127" s="778" customFormat="true" ht="13.5" hidden="false" customHeight="false" outlineLevel="0" collapsed="false"/>
    <row r="2128" s="778" customFormat="true" ht="13.5" hidden="false" customHeight="false" outlineLevel="0" collapsed="false"/>
    <row r="2129" s="778" customFormat="true" ht="13.5" hidden="false" customHeight="false" outlineLevel="0" collapsed="false"/>
    <row r="2130" s="778" customFormat="true" ht="13.5" hidden="false" customHeight="false" outlineLevel="0" collapsed="false"/>
    <row r="2131" s="778" customFormat="true" ht="13.5" hidden="false" customHeight="false" outlineLevel="0" collapsed="false"/>
    <row r="2132" s="778" customFormat="true" ht="13.5" hidden="false" customHeight="false" outlineLevel="0" collapsed="false"/>
    <row r="2133" s="778" customFormat="true" ht="13.5" hidden="false" customHeight="false" outlineLevel="0" collapsed="false"/>
    <row r="2134" s="778" customFormat="true" ht="13.5" hidden="false" customHeight="false" outlineLevel="0" collapsed="false"/>
    <row r="2135" s="778" customFormat="true" ht="13.5" hidden="false" customHeight="false" outlineLevel="0" collapsed="false"/>
    <row r="2136" s="778" customFormat="true" ht="13.5" hidden="false" customHeight="false" outlineLevel="0" collapsed="false"/>
    <row r="2137" s="778" customFormat="true" ht="13.5" hidden="false" customHeight="false" outlineLevel="0" collapsed="false"/>
    <row r="2138" s="778" customFormat="true" ht="13.5" hidden="false" customHeight="false" outlineLevel="0" collapsed="false"/>
    <row r="2139" s="778" customFormat="true" ht="13.5" hidden="false" customHeight="false" outlineLevel="0" collapsed="false"/>
    <row r="2140" s="778" customFormat="true" ht="13.5" hidden="false" customHeight="false" outlineLevel="0" collapsed="false"/>
    <row r="2141" s="778" customFormat="true" ht="13.5" hidden="false" customHeight="false" outlineLevel="0" collapsed="false"/>
    <row r="2142" s="778" customFormat="true" ht="13.5" hidden="false" customHeight="false" outlineLevel="0" collapsed="false"/>
    <row r="2143" s="778" customFormat="true" ht="13.5" hidden="false" customHeight="false" outlineLevel="0" collapsed="false"/>
    <row r="2144" s="778" customFormat="true" ht="13.5" hidden="false" customHeight="false" outlineLevel="0" collapsed="false"/>
    <row r="2145" s="778" customFormat="true" ht="13.5" hidden="false" customHeight="false" outlineLevel="0" collapsed="false"/>
    <row r="2146" s="778" customFormat="true" ht="13.5" hidden="false" customHeight="false" outlineLevel="0" collapsed="false"/>
    <row r="2147" s="778" customFormat="true" ht="13.5" hidden="false" customHeight="false" outlineLevel="0" collapsed="false"/>
    <row r="2148" s="778" customFormat="true" ht="13.5" hidden="false" customHeight="false" outlineLevel="0" collapsed="false"/>
    <row r="2149" s="778" customFormat="true" ht="13.5" hidden="false" customHeight="false" outlineLevel="0" collapsed="false"/>
    <row r="2150" s="778" customFormat="true" ht="13.5" hidden="false" customHeight="false" outlineLevel="0" collapsed="false"/>
    <row r="2151" s="778" customFormat="true" ht="13.5" hidden="false" customHeight="false" outlineLevel="0" collapsed="false"/>
    <row r="2152" s="778" customFormat="true" ht="13.5" hidden="false" customHeight="false" outlineLevel="0" collapsed="false"/>
    <row r="2153" s="778" customFormat="true" ht="13.5" hidden="false" customHeight="false" outlineLevel="0" collapsed="false"/>
    <row r="2154" s="778" customFormat="true" ht="13.5" hidden="false" customHeight="false" outlineLevel="0" collapsed="false"/>
    <row r="2155" s="778" customFormat="true" ht="13.5" hidden="false" customHeight="false" outlineLevel="0" collapsed="false"/>
    <row r="2156" s="778" customFormat="true" ht="13.5" hidden="false" customHeight="false" outlineLevel="0" collapsed="false"/>
    <row r="2157" s="778" customFormat="true" ht="13.5" hidden="false" customHeight="false" outlineLevel="0" collapsed="false"/>
    <row r="2158" s="778" customFormat="true" ht="13.5" hidden="false" customHeight="false" outlineLevel="0" collapsed="false"/>
    <row r="2159" s="778" customFormat="true" ht="13.5" hidden="false" customHeight="false" outlineLevel="0" collapsed="false"/>
    <row r="2160" s="778" customFormat="true" ht="13.5" hidden="false" customHeight="false" outlineLevel="0" collapsed="false"/>
    <row r="2161" s="778" customFormat="true" ht="13.5" hidden="false" customHeight="false" outlineLevel="0" collapsed="false"/>
    <row r="2162" s="778" customFormat="true" ht="13.5" hidden="false" customHeight="false" outlineLevel="0" collapsed="false"/>
    <row r="2163" s="778" customFormat="true" ht="13.5" hidden="false" customHeight="false" outlineLevel="0" collapsed="false"/>
    <row r="2164" s="778" customFormat="true" ht="13.5" hidden="false" customHeight="false" outlineLevel="0" collapsed="false"/>
    <row r="2165" s="778" customFormat="true" ht="13.5" hidden="false" customHeight="false" outlineLevel="0" collapsed="false"/>
    <row r="2166" s="778" customFormat="true" ht="13.5" hidden="false" customHeight="false" outlineLevel="0" collapsed="false"/>
    <row r="2167" s="778" customFormat="true" ht="13.5" hidden="false" customHeight="false" outlineLevel="0" collapsed="false"/>
    <row r="2168" s="778" customFormat="true" ht="13.5" hidden="false" customHeight="false" outlineLevel="0" collapsed="false"/>
    <row r="2169" s="778" customFormat="true" ht="13.5" hidden="false" customHeight="false" outlineLevel="0" collapsed="false"/>
    <row r="2170" s="778" customFormat="true" ht="13.5" hidden="false" customHeight="false" outlineLevel="0" collapsed="false"/>
    <row r="2171" s="778" customFormat="true" ht="13.5" hidden="false" customHeight="false" outlineLevel="0" collapsed="false"/>
    <row r="2172" s="778" customFormat="true" ht="13.5" hidden="false" customHeight="false" outlineLevel="0" collapsed="false"/>
    <row r="2173" s="778" customFormat="true" ht="13.5" hidden="false" customHeight="false" outlineLevel="0" collapsed="false"/>
    <row r="2174" s="778" customFormat="true" ht="13.5" hidden="false" customHeight="false" outlineLevel="0" collapsed="false"/>
    <row r="2175" s="778" customFormat="true" ht="13.5" hidden="false" customHeight="false" outlineLevel="0" collapsed="false"/>
    <row r="2176" s="778" customFormat="true" ht="13.5" hidden="false" customHeight="false" outlineLevel="0" collapsed="false"/>
    <row r="2177" s="778" customFormat="true" ht="13.5" hidden="false" customHeight="false" outlineLevel="0" collapsed="false"/>
    <row r="2178" s="778" customFormat="true" ht="13.5" hidden="false" customHeight="false" outlineLevel="0" collapsed="false"/>
    <row r="2179" s="778" customFormat="true" ht="13.5" hidden="false" customHeight="false" outlineLevel="0" collapsed="false"/>
    <row r="2180" s="778" customFormat="true" ht="13.5" hidden="false" customHeight="false" outlineLevel="0" collapsed="false"/>
    <row r="2181" s="778" customFormat="true" ht="13.5" hidden="false" customHeight="false" outlineLevel="0" collapsed="false"/>
    <row r="2182" s="778" customFormat="true" ht="13.5" hidden="false" customHeight="false" outlineLevel="0" collapsed="false"/>
    <row r="2183" s="778" customFormat="true" ht="13.5" hidden="false" customHeight="false" outlineLevel="0" collapsed="false"/>
    <row r="2184" s="778" customFormat="true" ht="13.5" hidden="false" customHeight="false" outlineLevel="0" collapsed="false"/>
    <row r="2185" s="778" customFormat="true" ht="13.5" hidden="false" customHeight="false" outlineLevel="0" collapsed="false"/>
    <row r="2186" s="778" customFormat="true" ht="13.5" hidden="false" customHeight="false" outlineLevel="0" collapsed="false"/>
    <row r="2187" s="778" customFormat="true" ht="13.5" hidden="false" customHeight="false" outlineLevel="0" collapsed="false"/>
    <row r="2188" s="778" customFormat="true" ht="13.5" hidden="false" customHeight="false" outlineLevel="0" collapsed="false"/>
    <row r="2189" s="778" customFormat="true" ht="13.5" hidden="false" customHeight="false" outlineLevel="0" collapsed="false"/>
    <row r="2190" s="778" customFormat="true" ht="13.5" hidden="false" customHeight="false" outlineLevel="0" collapsed="false"/>
    <row r="2191" s="778" customFormat="true" ht="13.5" hidden="false" customHeight="false" outlineLevel="0" collapsed="false"/>
    <row r="2192" s="778" customFormat="true" ht="13.5" hidden="false" customHeight="false" outlineLevel="0" collapsed="false"/>
    <row r="2193" s="778" customFormat="true" ht="13.5" hidden="false" customHeight="false" outlineLevel="0" collapsed="false"/>
    <row r="2194" s="778" customFormat="true" ht="13.5" hidden="false" customHeight="false" outlineLevel="0" collapsed="false"/>
    <row r="2195" s="778" customFormat="true" ht="13.5" hidden="false" customHeight="false" outlineLevel="0" collapsed="false"/>
    <row r="2196" s="778" customFormat="true" ht="13.5" hidden="false" customHeight="false" outlineLevel="0" collapsed="false"/>
    <row r="2197" s="778" customFormat="true" ht="13.5" hidden="false" customHeight="false" outlineLevel="0" collapsed="false"/>
    <row r="2198" s="778" customFormat="true" ht="13.5" hidden="false" customHeight="false" outlineLevel="0" collapsed="false"/>
    <row r="2199" s="778" customFormat="true" ht="13.5" hidden="false" customHeight="false" outlineLevel="0" collapsed="false"/>
    <row r="2200" s="778" customFormat="true" ht="13.5" hidden="false" customHeight="false" outlineLevel="0" collapsed="false"/>
    <row r="2201" s="778" customFormat="true" ht="13.5" hidden="false" customHeight="false" outlineLevel="0" collapsed="false"/>
    <row r="2202" s="778" customFormat="true" ht="13.5" hidden="false" customHeight="false" outlineLevel="0" collapsed="false"/>
    <row r="2203" s="778" customFormat="true" ht="13.5" hidden="false" customHeight="false" outlineLevel="0" collapsed="false"/>
    <row r="2204" s="778" customFormat="true" ht="13.5" hidden="false" customHeight="false" outlineLevel="0" collapsed="false"/>
    <row r="2205" s="778" customFormat="true" ht="13.5" hidden="false" customHeight="false" outlineLevel="0" collapsed="false"/>
    <row r="2206" s="778" customFormat="true" ht="13.5" hidden="false" customHeight="false" outlineLevel="0" collapsed="false"/>
    <row r="2207" s="778" customFormat="true" ht="13.5" hidden="false" customHeight="false" outlineLevel="0" collapsed="false"/>
    <row r="2208" s="778" customFormat="true" ht="13.5" hidden="false" customHeight="false" outlineLevel="0" collapsed="false"/>
    <row r="2209" s="778" customFormat="true" ht="13.5" hidden="false" customHeight="false" outlineLevel="0" collapsed="false"/>
    <row r="2210" s="778" customFormat="true" ht="13.5" hidden="false" customHeight="false" outlineLevel="0" collapsed="false"/>
    <row r="2211" s="778" customFormat="true" ht="13.5" hidden="false" customHeight="false" outlineLevel="0" collapsed="false"/>
    <row r="2212" s="778" customFormat="true" ht="13.5" hidden="false" customHeight="false" outlineLevel="0" collapsed="false"/>
    <row r="2213" s="778" customFormat="true" ht="13.5" hidden="false" customHeight="false" outlineLevel="0" collapsed="false"/>
    <row r="2214" s="778" customFormat="true" ht="13.5" hidden="false" customHeight="false" outlineLevel="0" collapsed="false"/>
    <row r="2215" s="778" customFormat="true" ht="13.5" hidden="false" customHeight="false" outlineLevel="0" collapsed="false"/>
    <row r="2216" s="778" customFormat="true" ht="13.5" hidden="false" customHeight="false" outlineLevel="0" collapsed="false"/>
    <row r="2217" s="778" customFormat="true" ht="13.5" hidden="false" customHeight="false" outlineLevel="0" collapsed="false"/>
    <row r="2218" s="778" customFormat="true" ht="13.5" hidden="false" customHeight="false" outlineLevel="0" collapsed="false"/>
    <row r="2219" s="778" customFormat="true" ht="13.5" hidden="false" customHeight="false" outlineLevel="0" collapsed="false"/>
    <row r="2220" s="778" customFormat="true" ht="13.5" hidden="false" customHeight="false" outlineLevel="0" collapsed="false"/>
    <row r="2221" s="778" customFormat="true" ht="13.5" hidden="false" customHeight="false" outlineLevel="0" collapsed="false"/>
    <row r="2222" s="778" customFormat="true" ht="13.5" hidden="false" customHeight="false" outlineLevel="0" collapsed="false"/>
    <row r="2223" s="778" customFormat="true" ht="13.5" hidden="false" customHeight="false" outlineLevel="0" collapsed="false"/>
    <row r="2224" s="778" customFormat="true" ht="13.5" hidden="false" customHeight="false" outlineLevel="0" collapsed="false"/>
    <row r="2225" s="778" customFormat="true" ht="13.5" hidden="false" customHeight="false" outlineLevel="0" collapsed="false"/>
    <row r="2226" s="778" customFormat="true" ht="13.5" hidden="false" customHeight="false" outlineLevel="0" collapsed="false"/>
    <row r="2227" s="778" customFormat="true" ht="13.5" hidden="false" customHeight="false" outlineLevel="0" collapsed="false"/>
    <row r="2228" s="778" customFormat="true" ht="13.5" hidden="false" customHeight="false" outlineLevel="0" collapsed="false"/>
    <row r="2229" s="778" customFormat="true" ht="13.5" hidden="false" customHeight="false" outlineLevel="0" collapsed="false"/>
    <row r="2230" s="778" customFormat="true" ht="13.5" hidden="false" customHeight="false" outlineLevel="0" collapsed="false"/>
    <row r="2231" s="778" customFormat="true" ht="13.5" hidden="false" customHeight="false" outlineLevel="0" collapsed="false"/>
    <row r="2232" s="778" customFormat="true" ht="13.5" hidden="false" customHeight="false" outlineLevel="0" collapsed="false"/>
    <row r="2233" s="778" customFormat="true" ht="13.5" hidden="false" customHeight="false" outlineLevel="0" collapsed="false"/>
    <row r="2234" s="778" customFormat="true" ht="13.5" hidden="false" customHeight="false" outlineLevel="0" collapsed="false"/>
    <row r="2235" s="778" customFormat="true" ht="13.5" hidden="false" customHeight="false" outlineLevel="0" collapsed="false"/>
    <row r="2236" s="778" customFormat="true" ht="13.5" hidden="false" customHeight="false" outlineLevel="0" collapsed="false"/>
    <row r="2237" s="778" customFormat="true" ht="13.5" hidden="false" customHeight="false" outlineLevel="0" collapsed="false"/>
    <row r="2238" s="778" customFormat="true" ht="13.5" hidden="false" customHeight="false" outlineLevel="0" collapsed="false"/>
    <row r="2239" s="778" customFormat="true" ht="13.5" hidden="false" customHeight="false" outlineLevel="0" collapsed="false"/>
    <row r="2240" s="778" customFormat="true" ht="13.5" hidden="false" customHeight="false" outlineLevel="0" collapsed="false"/>
    <row r="2241" s="778" customFormat="true" ht="13.5" hidden="false" customHeight="false" outlineLevel="0" collapsed="false"/>
    <row r="2242" s="778" customFormat="true" ht="13.5" hidden="false" customHeight="false" outlineLevel="0" collapsed="false"/>
    <row r="2243" s="778" customFormat="true" ht="13.5" hidden="false" customHeight="false" outlineLevel="0" collapsed="false"/>
    <row r="2244" s="778" customFormat="true" ht="13.5" hidden="false" customHeight="false" outlineLevel="0" collapsed="false"/>
    <row r="2245" s="778" customFormat="true" ht="13.5" hidden="false" customHeight="false" outlineLevel="0" collapsed="false"/>
    <row r="2246" s="778" customFormat="true" ht="13.5" hidden="false" customHeight="false" outlineLevel="0" collapsed="false"/>
    <row r="2247" s="778" customFormat="true" ht="13.5" hidden="false" customHeight="false" outlineLevel="0" collapsed="false"/>
    <row r="2248" s="778" customFormat="true" ht="13.5" hidden="false" customHeight="false" outlineLevel="0" collapsed="false"/>
    <row r="2249" s="778" customFormat="true" ht="13.5" hidden="false" customHeight="false" outlineLevel="0" collapsed="false"/>
    <row r="2250" s="778" customFormat="true" ht="13.5" hidden="false" customHeight="false" outlineLevel="0" collapsed="false"/>
    <row r="2251" s="778" customFormat="true" ht="13.5" hidden="false" customHeight="false" outlineLevel="0" collapsed="false"/>
    <row r="2252" s="778" customFormat="true" ht="13.5" hidden="false" customHeight="false" outlineLevel="0" collapsed="false"/>
    <row r="2253" s="778" customFormat="true" ht="13.5" hidden="false" customHeight="false" outlineLevel="0" collapsed="false"/>
    <row r="2254" s="778" customFormat="true" ht="13.5" hidden="false" customHeight="false" outlineLevel="0" collapsed="false"/>
    <row r="2255" s="778" customFormat="true" ht="13.5" hidden="false" customHeight="false" outlineLevel="0" collapsed="false"/>
    <row r="2256" s="778" customFormat="true" ht="13.5" hidden="false" customHeight="false" outlineLevel="0" collapsed="false"/>
    <row r="2257" s="778" customFormat="true" ht="13.5" hidden="false" customHeight="false" outlineLevel="0" collapsed="false"/>
    <row r="2258" s="778" customFormat="true" ht="13.5" hidden="false" customHeight="false" outlineLevel="0" collapsed="false"/>
    <row r="2259" s="778" customFormat="true" ht="13.5" hidden="false" customHeight="false" outlineLevel="0" collapsed="false"/>
    <row r="2260" s="778" customFormat="true" ht="13.5" hidden="false" customHeight="false" outlineLevel="0" collapsed="false"/>
    <row r="2261" s="778" customFormat="true" ht="13.5" hidden="false" customHeight="false" outlineLevel="0" collapsed="false"/>
    <row r="2262" s="778" customFormat="true" ht="13.5" hidden="false" customHeight="false" outlineLevel="0" collapsed="false"/>
    <row r="2263" s="778" customFormat="true" ht="13.5" hidden="false" customHeight="false" outlineLevel="0" collapsed="false"/>
    <row r="2264" s="778" customFormat="true" ht="13.5" hidden="false" customHeight="false" outlineLevel="0" collapsed="false"/>
    <row r="2265" s="778" customFormat="true" ht="13.5" hidden="false" customHeight="false" outlineLevel="0" collapsed="false"/>
    <row r="2266" s="778" customFormat="true" ht="13.5" hidden="false" customHeight="false" outlineLevel="0" collapsed="false"/>
    <row r="2267" s="778" customFormat="true" ht="13.5" hidden="false" customHeight="false" outlineLevel="0" collapsed="false"/>
    <row r="2268" s="778" customFormat="true" ht="13.5" hidden="false" customHeight="false" outlineLevel="0" collapsed="false"/>
    <row r="2269" s="778" customFormat="true" ht="13.5" hidden="false" customHeight="false" outlineLevel="0" collapsed="false"/>
    <row r="2270" s="778" customFormat="true" ht="13.5" hidden="false" customHeight="false" outlineLevel="0" collapsed="false"/>
    <row r="2271" s="778" customFormat="true" ht="13.5" hidden="false" customHeight="false" outlineLevel="0" collapsed="false"/>
    <row r="2272" s="778" customFormat="true" ht="13.5" hidden="false" customHeight="false" outlineLevel="0" collapsed="false"/>
    <row r="2273" s="778" customFormat="true" ht="13.5" hidden="false" customHeight="false" outlineLevel="0" collapsed="false"/>
    <row r="2274" s="778" customFormat="true" ht="13.5" hidden="false" customHeight="false" outlineLevel="0" collapsed="false"/>
    <row r="2275" s="778" customFormat="true" ht="13.5" hidden="false" customHeight="false" outlineLevel="0" collapsed="false"/>
    <row r="2276" s="778" customFormat="true" ht="13.5" hidden="false" customHeight="false" outlineLevel="0" collapsed="false"/>
    <row r="2277" s="778" customFormat="true" ht="13.5" hidden="false" customHeight="false" outlineLevel="0" collapsed="false"/>
    <row r="2278" s="778" customFormat="true" ht="13.5" hidden="false" customHeight="false" outlineLevel="0" collapsed="false"/>
    <row r="2279" s="778" customFormat="true" ht="13.5" hidden="false" customHeight="false" outlineLevel="0" collapsed="false"/>
    <row r="2280" s="778" customFormat="true" ht="13.5" hidden="false" customHeight="false" outlineLevel="0" collapsed="false"/>
    <row r="2281" s="778" customFormat="true" ht="13.5" hidden="false" customHeight="false" outlineLevel="0" collapsed="false"/>
    <row r="2282" s="778" customFormat="true" ht="13.5" hidden="false" customHeight="false" outlineLevel="0" collapsed="false"/>
    <row r="2283" s="778" customFormat="true" ht="13.5" hidden="false" customHeight="false" outlineLevel="0" collapsed="false"/>
    <row r="2284" s="778" customFormat="true" ht="13.5" hidden="false" customHeight="false" outlineLevel="0" collapsed="false"/>
    <row r="2285" s="778" customFormat="true" ht="13.5" hidden="false" customHeight="false" outlineLevel="0" collapsed="false"/>
    <row r="2286" s="778" customFormat="true" ht="13.5" hidden="false" customHeight="false" outlineLevel="0" collapsed="false"/>
    <row r="2287" s="778" customFormat="true" ht="13.5" hidden="false" customHeight="false" outlineLevel="0" collapsed="false"/>
    <row r="2288" s="778" customFormat="true" ht="13.5" hidden="false" customHeight="false" outlineLevel="0" collapsed="false"/>
    <row r="2289" s="778" customFormat="true" ht="13.5" hidden="false" customHeight="false" outlineLevel="0" collapsed="false"/>
    <row r="2290" s="778" customFormat="true" ht="13.5" hidden="false" customHeight="false" outlineLevel="0" collapsed="false"/>
    <row r="2291" s="778" customFormat="true" ht="13.5" hidden="false" customHeight="false" outlineLevel="0" collapsed="false"/>
    <row r="2292" s="778" customFormat="true" ht="13.5" hidden="false" customHeight="false" outlineLevel="0" collapsed="false"/>
    <row r="2293" s="778" customFormat="true" ht="13.5" hidden="false" customHeight="false" outlineLevel="0" collapsed="false"/>
    <row r="2294" s="778" customFormat="true" ht="13.5" hidden="false" customHeight="false" outlineLevel="0" collapsed="false"/>
    <row r="2295" s="778" customFormat="true" ht="13.5" hidden="false" customHeight="false" outlineLevel="0" collapsed="false"/>
    <row r="2296" s="778" customFormat="true" ht="13.5" hidden="false" customHeight="false" outlineLevel="0" collapsed="false"/>
    <row r="2297" s="778" customFormat="true" ht="13.5" hidden="false" customHeight="false" outlineLevel="0" collapsed="false"/>
    <row r="2298" s="778" customFormat="true" ht="13.5" hidden="false" customHeight="false" outlineLevel="0" collapsed="false"/>
    <row r="2299" s="778" customFormat="true" ht="13.5" hidden="false" customHeight="false" outlineLevel="0" collapsed="false"/>
    <row r="2300" s="778" customFormat="true" ht="13.5" hidden="false" customHeight="false" outlineLevel="0" collapsed="false"/>
    <row r="2301" s="778" customFormat="true" ht="13.5" hidden="false" customHeight="false" outlineLevel="0" collapsed="false"/>
    <row r="2302" s="778" customFormat="true" ht="13.5" hidden="false" customHeight="false" outlineLevel="0" collapsed="false"/>
    <row r="2303" s="778" customFormat="true" ht="13.5" hidden="false" customHeight="false" outlineLevel="0" collapsed="false"/>
    <row r="2304" s="778" customFormat="true" ht="13.5" hidden="false" customHeight="false" outlineLevel="0" collapsed="false"/>
    <row r="2305" s="778" customFormat="true" ht="13.5" hidden="false" customHeight="false" outlineLevel="0" collapsed="false"/>
    <row r="2306" s="778" customFormat="true" ht="13.5" hidden="false" customHeight="false" outlineLevel="0" collapsed="false"/>
    <row r="2307" s="778" customFormat="true" ht="13.5" hidden="false" customHeight="false" outlineLevel="0" collapsed="false"/>
    <row r="2308" s="778" customFormat="true" ht="13.5" hidden="false" customHeight="false" outlineLevel="0" collapsed="false"/>
    <row r="2309" s="778" customFormat="true" ht="13.5" hidden="false" customHeight="false" outlineLevel="0" collapsed="false"/>
    <row r="2310" s="778" customFormat="true" ht="13.5" hidden="false" customHeight="false" outlineLevel="0" collapsed="false"/>
    <row r="2311" s="778" customFormat="true" ht="13.5" hidden="false" customHeight="false" outlineLevel="0" collapsed="false"/>
    <row r="2312" s="778" customFormat="true" ht="13.5" hidden="false" customHeight="false" outlineLevel="0" collapsed="false"/>
    <row r="2313" s="778" customFormat="true" ht="13.5" hidden="false" customHeight="false" outlineLevel="0" collapsed="false"/>
    <row r="2314" s="778" customFormat="true" ht="13.5" hidden="false" customHeight="false" outlineLevel="0" collapsed="false"/>
    <row r="2315" s="778" customFormat="true" ht="13.5" hidden="false" customHeight="false" outlineLevel="0" collapsed="false"/>
    <row r="2316" s="778" customFormat="true" ht="13.5" hidden="false" customHeight="false" outlineLevel="0" collapsed="false"/>
    <row r="2317" s="778" customFormat="true" ht="13.5" hidden="false" customHeight="false" outlineLevel="0" collapsed="false"/>
    <row r="2318" s="778" customFormat="true" ht="13.5" hidden="false" customHeight="false" outlineLevel="0" collapsed="false"/>
    <row r="2319" s="778" customFormat="true" ht="13.5" hidden="false" customHeight="false" outlineLevel="0" collapsed="false"/>
    <row r="2320" s="778" customFormat="true" ht="13.5" hidden="false" customHeight="false" outlineLevel="0" collapsed="false"/>
    <row r="2321" s="778" customFormat="true" ht="13.5" hidden="false" customHeight="false" outlineLevel="0" collapsed="false"/>
    <row r="2322" s="778" customFormat="true" ht="13.5" hidden="false" customHeight="false" outlineLevel="0" collapsed="false"/>
    <row r="2323" s="778" customFormat="true" ht="13.5" hidden="false" customHeight="false" outlineLevel="0" collapsed="false"/>
    <row r="2324" s="778" customFormat="true" ht="13.5" hidden="false" customHeight="false" outlineLevel="0" collapsed="false"/>
    <row r="2325" s="778" customFormat="true" ht="13.5" hidden="false" customHeight="false" outlineLevel="0" collapsed="false"/>
    <row r="2326" s="778" customFormat="true" ht="13.5" hidden="false" customHeight="false" outlineLevel="0" collapsed="false"/>
    <row r="2327" s="778" customFormat="true" ht="13.5" hidden="false" customHeight="false" outlineLevel="0" collapsed="false"/>
    <row r="2328" s="778" customFormat="true" ht="13.5" hidden="false" customHeight="false" outlineLevel="0" collapsed="false"/>
    <row r="2329" s="778" customFormat="true" ht="13.5" hidden="false" customHeight="false" outlineLevel="0" collapsed="false"/>
    <row r="2330" s="778" customFormat="true" ht="13.5" hidden="false" customHeight="false" outlineLevel="0" collapsed="false"/>
    <row r="2331" s="778" customFormat="true" ht="13.5" hidden="false" customHeight="false" outlineLevel="0" collapsed="false"/>
    <row r="2332" s="778" customFormat="true" ht="13.5" hidden="false" customHeight="false" outlineLevel="0" collapsed="false"/>
    <row r="2333" s="778" customFormat="true" ht="13.5" hidden="false" customHeight="false" outlineLevel="0" collapsed="false"/>
    <row r="2334" s="778" customFormat="true" ht="13.5" hidden="false" customHeight="false" outlineLevel="0" collapsed="false"/>
    <row r="2335" s="778" customFormat="true" ht="13.5" hidden="false" customHeight="false" outlineLevel="0" collapsed="false"/>
    <row r="2336" s="778" customFormat="true" ht="13.5" hidden="false" customHeight="false" outlineLevel="0" collapsed="false"/>
    <row r="2337" s="778" customFormat="true" ht="13.5" hidden="false" customHeight="false" outlineLevel="0" collapsed="false"/>
    <row r="2338" s="778" customFormat="true" ht="13.5" hidden="false" customHeight="false" outlineLevel="0" collapsed="false"/>
    <row r="2339" s="778" customFormat="true" ht="13.5" hidden="false" customHeight="false" outlineLevel="0" collapsed="false"/>
    <row r="2340" s="778" customFormat="true" ht="13.5" hidden="false" customHeight="false" outlineLevel="0" collapsed="false"/>
    <row r="2341" s="778" customFormat="true" ht="13.5" hidden="false" customHeight="false" outlineLevel="0" collapsed="false"/>
    <row r="2342" s="778" customFormat="true" ht="13.5" hidden="false" customHeight="false" outlineLevel="0" collapsed="false"/>
    <row r="2343" s="778" customFormat="true" ht="13.5" hidden="false" customHeight="false" outlineLevel="0" collapsed="false"/>
    <row r="2344" s="778" customFormat="true" ht="13.5" hidden="false" customHeight="false" outlineLevel="0" collapsed="false"/>
    <row r="2345" s="778" customFormat="true" ht="13.5" hidden="false" customHeight="false" outlineLevel="0" collapsed="false"/>
    <row r="2346" s="778" customFormat="true" ht="13.5" hidden="false" customHeight="false" outlineLevel="0" collapsed="false"/>
    <row r="2347" s="778" customFormat="true" ht="13.5" hidden="false" customHeight="false" outlineLevel="0" collapsed="false"/>
    <row r="2348" s="778" customFormat="true" ht="13.5" hidden="false" customHeight="false" outlineLevel="0" collapsed="false"/>
    <row r="2349" s="778" customFormat="true" ht="13.5" hidden="false" customHeight="false" outlineLevel="0" collapsed="false"/>
    <row r="2350" s="778" customFormat="true" ht="13.5" hidden="false" customHeight="false" outlineLevel="0" collapsed="false"/>
    <row r="2351" s="778" customFormat="true" ht="13.5" hidden="false" customHeight="false" outlineLevel="0" collapsed="false"/>
    <row r="2352" s="778" customFormat="true" ht="13.5" hidden="false" customHeight="false" outlineLevel="0" collapsed="false"/>
    <row r="2353" s="778" customFormat="true" ht="13.5" hidden="false" customHeight="false" outlineLevel="0" collapsed="false"/>
    <row r="2354" s="778" customFormat="true" ht="13.5" hidden="false" customHeight="false" outlineLevel="0" collapsed="false"/>
    <row r="2355" s="778" customFormat="true" ht="13.5" hidden="false" customHeight="false" outlineLevel="0" collapsed="false"/>
    <row r="2356" s="778" customFormat="true" ht="13.5" hidden="false" customHeight="false" outlineLevel="0" collapsed="false"/>
    <row r="2357" s="778" customFormat="true" ht="13.5" hidden="false" customHeight="false" outlineLevel="0" collapsed="false"/>
    <row r="2358" s="778" customFormat="true" ht="13.5" hidden="false" customHeight="false" outlineLevel="0" collapsed="false"/>
    <row r="2359" s="778" customFormat="true" ht="13.5" hidden="false" customHeight="false" outlineLevel="0" collapsed="false"/>
    <row r="2360" s="778" customFormat="true" ht="13.5" hidden="false" customHeight="false" outlineLevel="0" collapsed="false"/>
    <row r="2361" s="778" customFormat="true" ht="13.5" hidden="false" customHeight="false" outlineLevel="0" collapsed="false"/>
    <row r="2362" s="778" customFormat="true" ht="13.5" hidden="false" customHeight="false" outlineLevel="0" collapsed="false"/>
    <row r="2363" s="778" customFormat="true" ht="13.5" hidden="false" customHeight="false" outlineLevel="0" collapsed="false"/>
    <row r="2364" s="778" customFormat="true" ht="13.5" hidden="false" customHeight="false" outlineLevel="0" collapsed="false"/>
    <row r="2365" s="778" customFormat="true" ht="13.5" hidden="false" customHeight="false" outlineLevel="0" collapsed="false"/>
    <row r="2366" s="778" customFormat="true" ht="13.5" hidden="false" customHeight="false" outlineLevel="0" collapsed="false"/>
    <row r="2367" s="778" customFormat="true" ht="13.5" hidden="false" customHeight="false" outlineLevel="0" collapsed="false"/>
    <row r="2368" s="778" customFormat="true" ht="13.5" hidden="false" customHeight="false" outlineLevel="0" collapsed="false"/>
    <row r="2369" s="778" customFormat="true" ht="13.5" hidden="false" customHeight="false" outlineLevel="0" collapsed="false"/>
    <row r="2370" s="778" customFormat="true" ht="13.5" hidden="false" customHeight="false" outlineLevel="0" collapsed="false"/>
    <row r="2371" s="778" customFormat="true" ht="13.5" hidden="false" customHeight="false" outlineLevel="0" collapsed="false"/>
    <row r="2372" s="778" customFormat="true" ht="13.5" hidden="false" customHeight="false" outlineLevel="0" collapsed="false"/>
    <row r="2373" s="778" customFormat="true" ht="13.5" hidden="false" customHeight="false" outlineLevel="0" collapsed="false"/>
    <row r="2374" s="778" customFormat="true" ht="13.5" hidden="false" customHeight="false" outlineLevel="0" collapsed="false"/>
    <row r="2375" s="778" customFormat="true" ht="13.5" hidden="false" customHeight="false" outlineLevel="0" collapsed="false"/>
    <row r="2376" s="778" customFormat="true" ht="13.5" hidden="false" customHeight="false" outlineLevel="0" collapsed="false"/>
    <row r="2377" s="778" customFormat="true" ht="13.5" hidden="false" customHeight="false" outlineLevel="0" collapsed="false"/>
    <row r="2378" s="778" customFormat="true" ht="13.5" hidden="false" customHeight="false" outlineLevel="0" collapsed="false"/>
    <row r="2379" s="778" customFormat="true" ht="13.5" hidden="false" customHeight="false" outlineLevel="0" collapsed="false"/>
    <row r="2380" s="778" customFormat="true" ht="13.5" hidden="false" customHeight="false" outlineLevel="0" collapsed="false"/>
    <row r="2381" s="778" customFormat="true" ht="13.5" hidden="false" customHeight="false" outlineLevel="0" collapsed="false"/>
    <row r="2382" s="778" customFormat="true" ht="13.5" hidden="false" customHeight="false" outlineLevel="0" collapsed="false"/>
    <row r="2383" s="778" customFormat="true" ht="13.5" hidden="false" customHeight="false" outlineLevel="0" collapsed="false"/>
    <row r="2384" s="778" customFormat="true" ht="13.5" hidden="false" customHeight="false" outlineLevel="0" collapsed="false"/>
    <row r="2385" s="778" customFormat="true" ht="13.5" hidden="false" customHeight="false" outlineLevel="0" collapsed="false"/>
    <row r="2386" s="778" customFormat="true" ht="13.5" hidden="false" customHeight="false" outlineLevel="0" collapsed="false"/>
    <row r="2387" s="778" customFormat="true" ht="13.5" hidden="false" customHeight="false" outlineLevel="0" collapsed="false"/>
    <row r="2388" s="778" customFormat="true" ht="13.5" hidden="false" customHeight="false" outlineLevel="0" collapsed="false"/>
    <row r="2389" s="778" customFormat="true" ht="13.5" hidden="false" customHeight="false" outlineLevel="0" collapsed="false"/>
    <row r="2390" s="778" customFormat="true" ht="13.5" hidden="false" customHeight="false" outlineLevel="0" collapsed="false"/>
    <row r="2391" s="778" customFormat="true" ht="13.5" hidden="false" customHeight="false" outlineLevel="0" collapsed="false"/>
    <row r="2392" s="778" customFormat="true" ht="13.5" hidden="false" customHeight="false" outlineLevel="0" collapsed="false"/>
    <row r="2393" s="778" customFormat="true" ht="13.5" hidden="false" customHeight="false" outlineLevel="0" collapsed="false"/>
    <row r="2394" s="778" customFormat="true" ht="13.5" hidden="false" customHeight="false" outlineLevel="0" collapsed="false"/>
    <row r="2395" s="778" customFormat="true" ht="13.5" hidden="false" customHeight="false" outlineLevel="0" collapsed="false"/>
    <row r="2396" s="778" customFormat="true" ht="13.5" hidden="false" customHeight="false" outlineLevel="0" collapsed="false"/>
    <row r="2397" s="778" customFormat="true" ht="13.5" hidden="false" customHeight="false" outlineLevel="0" collapsed="false"/>
    <row r="2398" s="778" customFormat="true" ht="13.5" hidden="false" customHeight="false" outlineLevel="0" collapsed="false"/>
    <row r="2399" s="778" customFormat="true" ht="13.5" hidden="false" customHeight="false" outlineLevel="0" collapsed="false"/>
    <row r="2400" s="778" customFormat="true" ht="13.5" hidden="false" customHeight="false" outlineLevel="0" collapsed="false"/>
    <row r="2401" s="778" customFormat="true" ht="13.5" hidden="false" customHeight="false" outlineLevel="0" collapsed="false"/>
    <row r="2402" s="778" customFormat="true" ht="13.5" hidden="false" customHeight="false" outlineLevel="0" collapsed="false"/>
    <row r="2403" s="778" customFormat="true" ht="13.5" hidden="false" customHeight="false" outlineLevel="0" collapsed="false"/>
    <row r="2404" s="778" customFormat="true" ht="13.5" hidden="false" customHeight="false" outlineLevel="0" collapsed="false"/>
    <row r="2405" s="778" customFormat="true" ht="13.5" hidden="false" customHeight="false" outlineLevel="0" collapsed="false"/>
    <row r="2406" s="778" customFormat="true" ht="13.5" hidden="false" customHeight="false" outlineLevel="0" collapsed="false"/>
    <row r="2407" s="778" customFormat="true" ht="13.5" hidden="false" customHeight="false" outlineLevel="0" collapsed="false"/>
    <row r="2408" s="778" customFormat="true" ht="13.5" hidden="false" customHeight="false" outlineLevel="0" collapsed="false"/>
    <row r="2409" s="778" customFormat="true" ht="13.5" hidden="false" customHeight="false" outlineLevel="0" collapsed="false"/>
    <row r="2410" s="778" customFormat="true" ht="13.5" hidden="false" customHeight="false" outlineLevel="0" collapsed="false"/>
    <row r="2411" s="778" customFormat="true" ht="13.5" hidden="false" customHeight="false" outlineLevel="0" collapsed="false"/>
    <row r="2412" s="778" customFormat="true" ht="13.5" hidden="false" customHeight="false" outlineLevel="0" collapsed="false"/>
    <row r="2413" s="778" customFormat="true" ht="13.5" hidden="false" customHeight="false" outlineLevel="0" collapsed="false"/>
    <row r="2414" s="778" customFormat="true" ht="13.5" hidden="false" customHeight="false" outlineLevel="0" collapsed="false"/>
    <row r="2415" s="778" customFormat="true" ht="13.5" hidden="false" customHeight="false" outlineLevel="0" collapsed="false"/>
    <row r="2416" s="778" customFormat="true" ht="13.5" hidden="false" customHeight="false" outlineLevel="0" collapsed="false"/>
    <row r="2417" s="778" customFormat="true" ht="13.5" hidden="false" customHeight="false" outlineLevel="0" collapsed="false"/>
    <row r="2418" s="778" customFormat="true" ht="13.5" hidden="false" customHeight="false" outlineLevel="0" collapsed="false"/>
    <row r="2419" s="778" customFormat="true" ht="13.5" hidden="false" customHeight="false" outlineLevel="0" collapsed="false"/>
    <row r="2420" s="778" customFormat="true" ht="13.5" hidden="false" customHeight="false" outlineLevel="0" collapsed="false"/>
    <row r="2421" s="778" customFormat="true" ht="13.5" hidden="false" customHeight="false" outlineLevel="0" collapsed="false"/>
    <row r="2422" s="778" customFormat="true" ht="13.5" hidden="false" customHeight="false" outlineLevel="0" collapsed="false"/>
    <row r="2423" s="778" customFormat="true" ht="13.5" hidden="false" customHeight="false" outlineLevel="0" collapsed="false"/>
    <row r="2424" s="778" customFormat="true" ht="13.5" hidden="false" customHeight="false" outlineLevel="0" collapsed="false"/>
    <row r="2425" s="778" customFormat="true" ht="13.5" hidden="false" customHeight="false" outlineLevel="0" collapsed="false"/>
    <row r="2426" s="778" customFormat="true" ht="13.5" hidden="false" customHeight="false" outlineLevel="0" collapsed="false"/>
    <row r="2427" s="778" customFormat="true" ht="13.5" hidden="false" customHeight="false" outlineLevel="0" collapsed="false"/>
    <row r="2428" s="778" customFormat="true" ht="13.5" hidden="false" customHeight="false" outlineLevel="0" collapsed="false"/>
    <row r="2429" s="778" customFormat="true" ht="13.5" hidden="false" customHeight="false" outlineLevel="0" collapsed="false"/>
    <row r="2430" s="778" customFormat="true" ht="13.5" hidden="false" customHeight="false" outlineLevel="0" collapsed="false"/>
    <row r="2431" s="778" customFormat="true" ht="13.5" hidden="false" customHeight="false" outlineLevel="0" collapsed="false"/>
    <row r="2432" s="778" customFormat="true" ht="13.5" hidden="false" customHeight="false" outlineLevel="0" collapsed="false"/>
    <row r="2433" s="778" customFormat="true" ht="13.5" hidden="false" customHeight="false" outlineLevel="0" collapsed="false"/>
    <row r="2434" s="778" customFormat="true" ht="13.5" hidden="false" customHeight="false" outlineLevel="0" collapsed="false"/>
    <row r="2435" s="778" customFormat="true" ht="13.5" hidden="false" customHeight="false" outlineLevel="0" collapsed="false"/>
    <row r="2436" s="778" customFormat="true" ht="13.5" hidden="false" customHeight="false" outlineLevel="0" collapsed="false"/>
    <row r="2437" s="778" customFormat="true" ht="13.5" hidden="false" customHeight="false" outlineLevel="0" collapsed="false"/>
    <row r="2438" s="778" customFormat="true" ht="13.5" hidden="false" customHeight="false" outlineLevel="0" collapsed="false"/>
    <row r="2439" s="778" customFormat="true" ht="13.5" hidden="false" customHeight="false" outlineLevel="0" collapsed="false"/>
    <row r="2440" s="778" customFormat="true" ht="13.5" hidden="false" customHeight="false" outlineLevel="0" collapsed="false"/>
    <row r="2441" s="778" customFormat="true" ht="13.5" hidden="false" customHeight="false" outlineLevel="0" collapsed="false"/>
    <row r="2442" s="778" customFormat="true" ht="13.5" hidden="false" customHeight="false" outlineLevel="0" collapsed="false"/>
    <row r="2443" s="778" customFormat="true" ht="13.5" hidden="false" customHeight="false" outlineLevel="0" collapsed="false"/>
    <row r="2444" s="778" customFormat="true" ht="13.5" hidden="false" customHeight="false" outlineLevel="0" collapsed="false"/>
    <row r="2445" s="778" customFormat="true" ht="13.5" hidden="false" customHeight="false" outlineLevel="0" collapsed="false"/>
    <row r="2446" s="778" customFormat="true" ht="13.5" hidden="false" customHeight="false" outlineLevel="0" collapsed="false"/>
    <row r="2447" s="778" customFormat="true" ht="13.5" hidden="false" customHeight="false" outlineLevel="0" collapsed="false"/>
    <row r="2448" s="778" customFormat="true" ht="13.5" hidden="false" customHeight="false" outlineLevel="0" collapsed="false"/>
    <row r="2449" s="778" customFormat="true" ht="13.5" hidden="false" customHeight="false" outlineLevel="0" collapsed="false"/>
    <row r="2450" s="778" customFormat="true" ht="13.5" hidden="false" customHeight="false" outlineLevel="0" collapsed="false"/>
    <row r="2451" s="778" customFormat="true" ht="13.5" hidden="false" customHeight="false" outlineLevel="0" collapsed="false"/>
    <row r="2452" s="778" customFormat="true" ht="13.5" hidden="false" customHeight="false" outlineLevel="0" collapsed="false"/>
    <row r="2453" s="778" customFormat="true" ht="13.5" hidden="false" customHeight="false" outlineLevel="0" collapsed="false"/>
    <row r="2454" s="778" customFormat="true" ht="13.5" hidden="false" customHeight="false" outlineLevel="0" collapsed="false"/>
    <row r="2455" s="778" customFormat="true" ht="13.5" hidden="false" customHeight="false" outlineLevel="0" collapsed="false"/>
    <row r="2456" s="778" customFormat="true" ht="13.5" hidden="false" customHeight="false" outlineLevel="0" collapsed="false"/>
    <row r="2457" s="778" customFormat="true" ht="13.5" hidden="false" customHeight="false" outlineLevel="0" collapsed="false"/>
    <row r="2458" s="778" customFormat="true" ht="13.5" hidden="false" customHeight="false" outlineLevel="0" collapsed="false"/>
    <row r="2459" s="778" customFormat="true" ht="13.5" hidden="false" customHeight="false" outlineLevel="0" collapsed="false"/>
    <row r="2460" s="778" customFormat="true" ht="13.5" hidden="false" customHeight="false" outlineLevel="0" collapsed="false"/>
    <row r="2461" s="778" customFormat="true" ht="13.5" hidden="false" customHeight="false" outlineLevel="0" collapsed="false"/>
    <row r="2462" s="778" customFormat="true" ht="13.5" hidden="false" customHeight="false" outlineLevel="0" collapsed="false"/>
    <row r="2463" s="778" customFormat="true" ht="13.5" hidden="false" customHeight="false" outlineLevel="0" collapsed="false"/>
    <row r="2464" s="778" customFormat="true" ht="13.5" hidden="false" customHeight="false" outlineLevel="0" collapsed="false"/>
    <row r="2465" s="778" customFormat="true" ht="13.5" hidden="false" customHeight="false" outlineLevel="0" collapsed="false"/>
    <row r="2466" s="778" customFormat="true" ht="13.5" hidden="false" customHeight="false" outlineLevel="0" collapsed="false"/>
    <row r="2467" s="778" customFormat="true" ht="13.5" hidden="false" customHeight="false" outlineLevel="0" collapsed="false"/>
    <row r="2468" s="778" customFormat="true" ht="13.5" hidden="false" customHeight="false" outlineLevel="0" collapsed="false"/>
    <row r="2469" s="778" customFormat="true" ht="13.5" hidden="false" customHeight="false" outlineLevel="0" collapsed="false"/>
    <row r="2470" s="778" customFormat="true" ht="13.5" hidden="false" customHeight="false" outlineLevel="0" collapsed="false"/>
    <row r="2471" s="778" customFormat="true" ht="13.5" hidden="false" customHeight="false" outlineLevel="0" collapsed="false"/>
    <row r="2472" s="778" customFormat="true" ht="13.5" hidden="false" customHeight="false" outlineLevel="0" collapsed="false"/>
    <row r="2473" s="778" customFormat="true" ht="13.5" hidden="false" customHeight="false" outlineLevel="0" collapsed="false"/>
    <row r="2474" s="778" customFormat="true" ht="13.5" hidden="false" customHeight="false" outlineLevel="0" collapsed="false"/>
    <row r="2475" s="778" customFormat="true" ht="13.5" hidden="false" customHeight="false" outlineLevel="0" collapsed="false"/>
    <row r="2476" s="778" customFormat="true" ht="13.5" hidden="false" customHeight="false" outlineLevel="0" collapsed="false"/>
    <row r="2477" s="778" customFormat="true" ht="13.5" hidden="false" customHeight="false" outlineLevel="0" collapsed="false"/>
    <row r="2478" s="778" customFormat="true" ht="13.5" hidden="false" customHeight="false" outlineLevel="0" collapsed="false"/>
    <row r="2479" s="778" customFormat="true" ht="13.5" hidden="false" customHeight="false" outlineLevel="0" collapsed="false"/>
    <row r="2480" s="778" customFormat="true" ht="13.5" hidden="false" customHeight="false" outlineLevel="0" collapsed="false"/>
    <row r="2481" s="778" customFormat="true" ht="13.5" hidden="false" customHeight="false" outlineLevel="0" collapsed="false"/>
    <row r="2482" s="778" customFormat="true" ht="13.5" hidden="false" customHeight="false" outlineLevel="0" collapsed="false"/>
    <row r="2483" s="778" customFormat="true" ht="13.5" hidden="false" customHeight="false" outlineLevel="0" collapsed="false"/>
    <row r="2484" s="778" customFormat="true" ht="13.5" hidden="false" customHeight="false" outlineLevel="0" collapsed="false"/>
    <row r="2485" s="778" customFormat="true" ht="13.5" hidden="false" customHeight="false" outlineLevel="0" collapsed="false"/>
    <row r="2486" s="778" customFormat="true" ht="13.5" hidden="false" customHeight="false" outlineLevel="0" collapsed="false"/>
    <row r="2487" s="778" customFormat="true" ht="13.5" hidden="false" customHeight="false" outlineLevel="0" collapsed="false"/>
    <row r="2488" s="778" customFormat="true" ht="13.5" hidden="false" customHeight="false" outlineLevel="0" collapsed="false"/>
    <row r="2489" s="778" customFormat="true" ht="13.5" hidden="false" customHeight="false" outlineLevel="0" collapsed="false"/>
    <row r="2490" s="778" customFormat="true" ht="13.5" hidden="false" customHeight="false" outlineLevel="0" collapsed="false"/>
    <row r="2491" s="778" customFormat="true" ht="13.5" hidden="false" customHeight="false" outlineLevel="0" collapsed="false"/>
    <row r="2492" s="778" customFormat="true" ht="13.5" hidden="false" customHeight="false" outlineLevel="0" collapsed="false"/>
    <row r="2493" s="778" customFormat="true" ht="13.5" hidden="false" customHeight="false" outlineLevel="0" collapsed="false"/>
    <row r="2494" s="778" customFormat="true" ht="13.5" hidden="false" customHeight="false" outlineLevel="0" collapsed="false"/>
    <row r="2495" s="778" customFormat="true" ht="13.5" hidden="false" customHeight="false" outlineLevel="0" collapsed="false"/>
    <row r="2496" s="778" customFormat="true" ht="13.5" hidden="false" customHeight="false" outlineLevel="0" collapsed="false"/>
    <row r="2497" s="778" customFormat="true" ht="13.5" hidden="false" customHeight="false" outlineLevel="0" collapsed="false"/>
    <row r="2498" s="778" customFormat="true" ht="13.5" hidden="false" customHeight="false" outlineLevel="0" collapsed="false"/>
    <row r="2499" s="778" customFormat="true" ht="13.5" hidden="false" customHeight="false" outlineLevel="0" collapsed="false"/>
    <row r="2500" s="778" customFormat="true" ht="13.5" hidden="false" customHeight="false" outlineLevel="0" collapsed="false"/>
    <row r="2501" s="778" customFormat="true" ht="13.5" hidden="false" customHeight="false" outlineLevel="0" collapsed="false"/>
    <row r="2502" s="778" customFormat="true" ht="13.5" hidden="false" customHeight="false" outlineLevel="0" collapsed="false"/>
    <row r="2503" s="778" customFormat="true" ht="13.5" hidden="false" customHeight="false" outlineLevel="0" collapsed="false"/>
    <row r="2504" s="778" customFormat="true" ht="13.5" hidden="false" customHeight="false" outlineLevel="0" collapsed="false"/>
    <row r="2505" s="778" customFormat="true" ht="13.5" hidden="false" customHeight="false" outlineLevel="0" collapsed="false"/>
    <row r="2506" s="778" customFormat="true" ht="13.5" hidden="false" customHeight="false" outlineLevel="0" collapsed="false"/>
    <row r="2507" s="778" customFormat="true" ht="13.5" hidden="false" customHeight="false" outlineLevel="0" collapsed="false"/>
    <row r="2508" s="778" customFormat="true" ht="13.5" hidden="false" customHeight="false" outlineLevel="0" collapsed="false"/>
    <row r="2509" s="778" customFormat="true" ht="13.5" hidden="false" customHeight="false" outlineLevel="0" collapsed="false"/>
    <row r="2510" s="778" customFormat="true" ht="13.5" hidden="false" customHeight="false" outlineLevel="0" collapsed="false"/>
    <row r="2511" s="778" customFormat="true" ht="13.5" hidden="false" customHeight="false" outlineLevel="0" collapsed="false"/>
    <row r="2512" s="778" customFormat="true" ht="13.5" hidden="false" customHeight="false" outlineLevel="0" collapsed="false"/>
    <row r="2513" s="778" customFormat="true" ht="13.5" hidden="false" customHeight="false" outlineLevel="0" collapsed="false"/>
    <row r="2514" s="778" customFormat="true" ht="13.5" hidden="false" customHeight="false" outlineLevel="0" collapsed="false"/>
    <row r="2515" s="778" customFormat="true" ht="13.5" hidden="false" customHeight="false" outlineLevel="0" collapsed="false"/>
    <row r="2516" s="778" customFormat="true" ht="13.5" hidden="false" customHeight="false" outlineLevel="0" collapsed="false"/>
    <row r="2517" s="778" customFormat="true" ht="13.5" hidden="false" customHeight="false" outlineLevel="0" collapsed="false"/>
    <row r="2518" s="778" customFormat="true" ht="13.5" hidden="false" customHeight="false" outlineLevel="0" collapsed="false"/>
    <row r="2519" s="778" customFormat="true" ht="13.5" hidden="false" customHeight="false" outlineLevel="0" collapsed="false"/>
    <row r="2520" s="778" customFormat="true" ht="13.5" hidden="false" customHeight="false" outlineLevel="0" collapsed="false"/>
    <row r="2521" s="778" customFormat="true" ht="13.5" hidden="false" customHeight="false" outlineLevel="0" collapsed="false"/>
    <row r="2522" s="778" customFormat="true" ht="13.5" hidden="false" customHeight="false" outlineLevel="0" collapsed="false"/>
    <row r="2523" s="778" customFormat="true" ht="13.5" hidden="false" customHeight="false" outlineLevel="0" collapsed="false"/>
    <row r="2524" s="778" customFormat="true" ht="13.5" hidden="false" customHeight="false" outlineLevel="0" collapsed="false"/>
    <row r="2525" s="778" customFormat="true" ht="13.5" hidden="false" customHeight="false" outlineLevel="0" collapsed="false"/>
    <row r="2526" s="778" customFormat="true" ht="13.5" hidden="false" customHeight="false" outlineLevel="0" collapsed="false"/>
    <row r="2527" s="778" customFormat="true" ht="13.5" hidden="false" customHeight="false" outlineLevel="0" collapsed="false"/>
    <row r="2528" s="778" customFormat="true" ht="13.5" hidden="false" customHeight="false" outlineLevel="0" collapsed="false"/>
    <row r="2529" s="778" customFormat="true" ht="13.5" hidden="false" customHeight="false" outlineLevel="0" collapsed="false"/>
    <row r="2530" s="778" customFormat="true" ht="13.5" hidden="false" customHeight="false" outlineLevel="0" collapsed="false"/>
    <row r="2531" s="778" customFormat="true" ht="13.5" hidden="false" customHeight="false" outlineLevel="0" collapsed="false"/>
    <row r="2532" s="778" customFormat="true" ht="13.5" hidden="false" customHeight="false" outlineLevel="0" collapsed="false"/>
    <row r="2533" s="778" customFormat="true" ht="13.5" hidden="false" customHeight="false" outlineLevel="0" collapsed="false"/>
    <row r="2534" s="778" customFormat="true" ht="13.5" hidden="false" customHeight="false" outlineLevel="0" collapsed="false"/>
    <row r="2535" s="778" customFormat="true" ht="13.5" hidden="false" customHeight="false" outlineLevel="0" collapsed="false"/>
    <row r="2536" s="778" customFormat="true" ht="13.5" hidden="false" customHeight="false" outlineLevel="0" collapsed="false"/>
    <row r="2537" s="778" customFormat="true" ht="13.5" hidden="false" customHeight="false" outlineLevel="0" collapsed="false"/>
    <row r="2538" s="778" customFormat="true" ht="13.5" hidden="false" customHeight="false" outlineLevel="0" collapsed="false"/>
    <row r="2539" s="778" customFormat="true" ht="13.5" hidden="false" customHeight="false" outlineLevel="0" collapsed="false"/>
    <row r="2540" s="778" customFormat="true" ht="13.5" hidden="false" customHeight="false" outlineLevel="0" collapsed="false"/>
    <row r="2541" s="778" customFormat="true" ht="13.5" hidden="false" customHeight="false" outlineLevel="0" collapsed="false"/>
    <row r="2542" s="778" customFormat="true" ht="13.5" hidden="false" customHeight="false" outlineLevel="0" collapsed="false"/>
    <row r="2543" s="778" customFormat="true" ht="13.5" hidden="false" customHeight="false" outlineLevel="0" collapsed="false"/>
    <row r="2544" s="778" customFormat="true" ht="13.5" hidden="false" customHeight="false" outlineLevel="0" collapsed="false"/>
    <row r="2545" s="778" customFormat="true" ht="13.5" hidden="false" customHeight="false" outlineLevel="0" collapsed="false"/>
    <row r="2546" s="778" customFormat="true" ht="13.5" hidden="false" customHeight="false" outlineLevel="0" collapsed="false"/>
    <row r="2547" s="778" customFormat="true" ht="13.5" hidden="false" customHeight="false" outlineLevel="0" collapsed="false"/>
    <row r="2548" s="778" customFormat="true" ht="13.5" hidden="false" customHeight="false" outlineLevel="0" collapsed="false"/>
    <row r="2549" s="778" customFormat="true" ht="13.5" hidden="false" customHeight="false" outlineLevel="0" collapsed="false"/>
    <row r="2550" s="778" customFormat="true" ht="13.5" hidden="false" customHeight="false" outlineLevel="0" collapsed="false"/>
    <row r="2551" s="778" customFormat="true" ht="13.5" hidden="false" customHeight="false" outlineLevel="0" collapsed="false"/>
    <row r="2552" s="778" customFormat="true" ht="13.5" hidden="false" customHeight="false" outlineLevel="0" collapsed="false"/>
    <row r="2553" s="778" customFormat="true" ht="13.5" hidden="false" customHeight="false" outlineLevel="0" collapsed="false"/>
    <row r="2554" s="778" customFormat="true" ht="13.5" hidden="false" customHeight="false" outlineLevel="0" collapsed="false"/>
    <row r="2555" s="778" customFormat="true" ht="13.5" hidden="false" customHeight="false" outlineLevel="0" collapsed="false"/>
    <row r="2556" s="778" customFormat="true" ht="13.5" hidden="false" customHeight="false" outlineLevel="0" collapsed="false"/>
    <row r="2557" s="778" customFormat="true" ht="13.5" hidden="false" customHeight="false" outlineLevel="0" collapsed="false"/>
    <row r="2558" s="778" customFormat="true" ht="13.5" hidden="false" customHeight="false" outlineLevel="0" collapsed="false"/>
    <row r="2559" s="778" customFormat="true" ht="13.5" hidden="false" customHeight="false" outlineLevel="0" collapsed="false"/>
    <row r="2560" s="778" customFormat="true" ht="13.5" hidden="false" customHeight="false" outlineLevel="0" collapsed="false"/>
    <row r="2561" s="778" customFormat="true" ht="13.5" hidden="false" customHeight="false" outlineLevel="0" collapsed="false"/>
    <row r="2562" s="778" customFormat="true" ht="13.5" hidden="false" customHeight="false" outlineLevel="0" collapsed="false"/>
    <row r="2563" s="778" customFormat="true" ht="13.5" hidden="false" customHeight="false" outlineLevel="0" collapsed="false"/>
    <row r="2564" s="778" customFormat="true" ht="13.5" hidden="false" customHeight="false" outlineLevel="0" collapsed="false"/>
    <row r="2565" s="778" customFormat="true" ht="13.5" hidden="false" customHeight="false" outlineLevel="0" collapsed="false"/>
    <row r="2566" s="778" customFormat="true" ht="13.5" hidden="false" customHeight="false" outlineLevel="0" collapsed="false"/>
    <row r="2567" s="778" customFormat="true" ht="13.5" hidden="false" customHeight="false" outlineLevel="0" collapsed="false"/>
    <row r="2568" s="778" customFormat="true" ht="13.5" hidden="false" customHeight="false" outlineLevel="0" collapsed="false"/>
    <row r="2569" s="778" customFormat="true" ht="13.5" hidden="false" customHeight="false" outlineLevel="0" collapsed="false"/>
    <row r="2570" s="778" customFormat="true" ht="13.5" hidden="false" customHeight="false" outlineLevel="0" collapsed="false"/>
    <row r="2571" s="778" customFormat="true" ht="13.5" hidden="false" customHeight="false" outlineLevel="0" collapsed="false"/>
    <row r="2572" s="778" customFormat="true" ht="13.5" hidden="false" customHeight="false" outlineLevel="0" collapsed="false"/>
    <row r="2573" s="778" customFormat="true" ht="13.5" hidden="false" customHeight="false" outlineLevel="0" collapsed="false"/>
    <row r="2574" s="778" customFormat="true" ht="13.5" hidden="false" customHeight="false" outlineLevel="0" collapsed="false"/>
    <row r="2575" s="778" customFormat="true" ht="13.5" hidden="false" customHeight="false" outlineLevel="0" collapsed="false"/>
    <row r="2576" s="778" customFormat="true" ht="13.5" hidden="false" customHeight="false" outlineLevel="0" collapsed="false"/>
    <row r="2577" s="778" customFormat="true" ht="13.5" hidden="false" customHeight="false" outlineLevel="0" collapsed="false"/>
    <row r="2578" s="778" customFormat="true" ht="13.5" hidden="false" customHeight="false" outlineLevel="0" collapsed="false"/>
    <row r="2579" s="778" customFormat="true" ht="13.5" hidden="false" customHeight="false" outlineLevel="0" collapsed="false"/>
    <row r="2580" s="778" customFormat="true" ht="13.5" hidden="false" customHeight="false" outlineLevel="0" collapsed="false"/>
    <row r="2581" s="778" customFormat="true" ht="13.5" hidden="false" customHeight="false" outlineLevel="0" collapsed="false"/>
    <row r="2582" s="778" customFormat="true" ht="13.5" hidden="false" customHeight="false" outlineLevel="0" collapsed="false"/>
    <row r="2583" s="778" customFormat="true" ht="13.5" hidden="false" customHeight="false" outlineLevel="0" collapsed="false"/>
    <row r="2584" s="778" customFormat="true" ht="13.5" hidden="false" customHeight="false" outlineLevel="0" collapsed="false"/>
    <row r="2585" s="778" customFormat="true" ht="13.5" hidden="false" customHeight="false" outlineLevel="0" collapsed="false"/>
    <row r="2586" s="778" customFormat="true" ht="13.5" hidden="false" customHeight="false" outlineLevel="0" collapsed="false"/>
    <row r="2587" s="778" customFormat="true" ht="13.5" hidden="false" customHeight="false" outlineLevel="0" collapsed="false"/>
    <row r="2588" s="778" customFormat="true" ht="13.5" hidden="false" customHeight="false" outlineLevel="0" collapsed="false"/>
    <row r="2589" s="778" customFormat="true" ht="13.5" hidden="false" customHeight="false" outlineLevel="0" collapsed="false"/>
    <row r="2590" s="778" customFormat="true" ht="13.5" hidden="false" customHeight="false" outlineLevel="0" collapsed="false"/>
    <row r="2591" s="778" customFormat="true" ht="13.5" hidden="false" customHeight="false" outlineLevel="0" collapsed="false"/>
    <row r="2592" s="778" customFormat="true" ht="13.5" hidden="false" customHeight="false" outlineLevel="0" collapsed="false"/>
    <row r="2593" s="778" customFormat="true" ht="13.5" hidden="false" customHeight="false" outlineLevel="0" collapsed="false"/>
    <row r="2594" s="778" customFormat="true" ht="13.5" hidden="false" customHeight="false" outlineLevel="0" collapsed="false"/>
    <row r="2595" s="778" customFormat="true" ht="13.5" hidden="false" customHeight="false" outlineLevel="0" collapsed="false"/>
    <row r="2596" s="778" customFormat="true" ht="13.5" hidden="false" customHeight="false" outlineLevel="0" collapsed="false"/>
    <row r="2597" s="778" customFormat="true" ht="13.5" hidden="false" customHeight="false" outlineLevel="0" collapsed="false"/>
    <row r="2598" s="778" customFormat="true" ht="13.5" hidden="false" customHeight="false" outlineLevel="0" collapsed="false"/>
    <row r="2599" s="778" customFormat="true" ht="13.5" hidden="false" customHeight="false" outlineLevel="0" collapsed="false"/>
    <row r="2600" s="778" customFormat="true" ht="13.5" hidden="false" customHeight="false" outlineLevel="0" collapsed="false"/>
    <row r="2601" s="778" customFormat="true" ht="13.5" hidden="false" customHeight="false" outlineLevel="0" collapsed="false"/>
    <row r="2602" s="778" customFormat="true" ht="13.5" hidden="false" customHeight="false" outlineLevel="0" collapsed="false"/>
    <row r="2603" s="778" customFormat="true" ht="13.5" hidden="false" customHeight="false" outlineLevel="0" collapsed="false"/>
    <row r="2604" s="778" customFormat="true" ht="13.5" hidden="false" customHeight="false" outlineLevel="0" collapsed="false"/>
    <row r="2605" s="778" customFormat="true" ht="13.5" hidden="false" customHeight="false" outlineLevel="0" collapsed="false"/>
    <row r="2606" s="778" customFormat="true" ht="13.5" hidden="false" customHeight="false" outlineLevel="0" collapsed="false"/>
    <row r="2607" s="778" customFormat="true" ht="13.5" hidden="false" customHeight="false" outlineLevel="0" collapsed="false"/>
    <row r="2608" s="778" customFormat="true" ht="13.5" hidden="false" customHeight="false" outlineLevel="0" collapsed="false"/>
    <row r="2609" s="778" customFormat="true" ht="13.5" hidden="false" customHeight="false" outlineLevel="0" collapsed="false"/>
    <row r="2610" s="778" customFormat="true" ht="13.5" hidden="false" customHeight="false" outlineLevel="0" collapsed="false"/>
    <row r="2611" s="778" customFormat="true" ht="13.5" hidden="false" customHeight="false" outlineLevel="0" collapsed="false"/>
    <row r="2612" s="778" customFormat="true" ht="13.5" hidden="false" customHeight="false" outlineLevel="0" collapsed="false"/>
    <row r="2613" s="778" customFormat="true" ht="13.5" hidden="false" customHeight="false" outlineLevel="0" collapsed="false"/>
    <row r="2614" s="778" customFormat="true" ht="13.5" hidden="false" customHeight="false" outlineLevel="0" collapsed="false"/>
    <row r="2615" s="778" customFormat="true" ht="13.5" hidden="false" customHeight="false" outlineLevel="0" collapsed="false"/>
    <row r="2616" s="778" customFormat="true" ht="13.5" hidden="false" customHeight="false" outlineLevel="0" collapsed="false"/>
    <row r="2617" s="778" customFormat="true" ht="13.5" hidden="false" customHeight="false" outlineLevel="0" collapsed="false"/>
    <row r="2618" s="778" customFormat="true" ht="13.5" hidden="false" customHeight="false" outlineLevel="0" collapsed="false"/>
    <row r="2619" s="778" customFormat="true" ht="13.5" hidden="false" customHeight="false" outlineLevel="0" collapsed="false"/>
    <row r="2620" s="778" customFormat="true" ht="13.5" hidden="false" customHeight="false" outlineLevel="0" collapsed="false"/>
    <row r="2621" s="778" customFormat="true" ht="13.5" hidden="false" customHeight="false" outlineLevel="0" collapsed="false"/>
    <row r="2622" s="778" customFormat="true" ht="13.5" hidden="false" customHeight="false" outlineLevel="0" collapsed="false"/>
    <row r="2623" s="778" customFormat="true" ht="13.5" hidden="false" customHeight="false" outlineLevel="0" collapsed="false"/>
    <row r="2624" s="778" customFormat="true" ht="13.5" hidden="false" customHeight="false" outlineLevel="0" collapsed="false"/>
    <row r="2625" s="778" customFormat="true" ht="13.5" hidden="false" customHeight="false" outlineLevel="0" collapsed="false"/>
    <row r="2626" s="778" customFormat="true" ht="13.5" hidden="false" customHeight="false" outlineLevel="0" collapsed="false"/>
    <row r="2627" s="778" customFormat="true" ht="13.5" hidden="false" customHeight="false" outlineLevel="0" collapsed="false"/>
    <row r="2628" s="778" customFormat="true" ht="13.5" hidden="false" customHeight="false" outlineLevel="0" collapsed="false"/>
    <row r="2629" s="778" customFormat="true" ht="13.5" hidden="false" customHeight="false" outlineLevel="0" collapsed="false"/>
    <row r="2630" s="778" customFormat="true" ht="13.5" hidden="false" customHeight="false" outlineLevel="0" collapsed="false"/>
    <row r="2631" s="778" customFormat="true" ht="13.5" hidden="false" customHeight="false" outlineLevel="0" collapsed="false"/>
    <row r="2632" s="778" customFormat="true" ht="13.5" hidden="false" customHeight="false" outlineLevel="0" collapsed="false"/>
    <row r="2633" s="778" customFormat="true" ht="13.5" hidden="false" customHeight="false" outlineLevel="0" collapsed="false"/>
    <row r="2634" s="778" customFormat="true" ht="13.5" hidden="false" customHeight="false" outlineLevel="0" collapsed="false"/>
    <row r="2635" s="778" customFormat="true" ht="13.5" hidden="false" customHeight="false" outlineLevel="0" collapsed="false"/>
    <row r="2636" s="778" customFormat="true" ht="13.5" hidden="false" customHeight="false" outlineLevel="0" collapsed="false"/>
    <row r="2637" s="778" customFormat="true" ht="13.5" hidden="false" customHeight="false" outlineLevel="0" collapsed="false"/>
    <row r="2638" s="778" customFormat="true" ht="13.5" hidden="false" customHeight="false" outlineLevel="0" collapsed="false"/>
    <row r="2639" s="778" customFormat="true" ht="13.5" hidden="false" customHeight="false" outlineLevel="0" collapsed="false"/>
    <row r="2640" s="778" customFormat="true" ht="13.5" hidden="false" customHeight="false" outlineLevel="0" collapsed="false"/>
    <row r="2641" s="778" customFormat="true" ht="13.5" hidden="false" customHeight="false" outlineLevel="0" collapsed="false"/>
    <row r="2642" s="778" customFormat="true" ht="13.5" hidden="false" customHeight="false" outlineLevel="0" collapsed="false"/>
    <row r="2643" s="778" customFormat="true" ht="13.5" hidden="false" customHeight="false" outlineLevel="0" collapsed="false"/>
    <row r="2644" s="778" customFormat="true" ht="13.5" hidden="false" customHeight="false" outlineLevel="0" collapsed="false"/>
    <row r="2645" s="778" customFormat="true" ht="13.5" hidden="false" customHeight="false" outlineLevel="0" collapsed="false"/>
    <row r="2646" s="778" customFormat="true" ht="13.5" hidden="false" customHeight="false" outlineLevel="0" collapsed="false"/>
    <row r="2647" s="778" customFormat="true" ht="13.5" hidden="false" customHeight="false" outlineLevel="0" collapsed="false"/>
    <row r="2648" s="778" customFormat="true" ht="13.5" hidden="false" customHeight="false" outlineLevel="0" collapsed="false"/>
    <row r="2649" s="778" customFormat="true" ht="13.5" hidden="false" customHeight="false" outlineLevel="0" collapsed="false"/>
    <row r="2650" s="778" customFormat="true" ht="13.5" hidden="false" customHeight="false" outlineLevel="0" collapsed="false"/>
    <row r="2651" s="778" customFormat="true" ht="13.5" hidden="false" customHeight="false" outlineLevel="0" collapsed="false"/>
    <row r="2652" s="778" customFormat="true" ht="13.5" hidden="false" customHeight="false" outlineLevel="0" collapsed="false"/>
    <row r="2653" s="778" customFormat="true" ht="13.5" hidden="false" customHeight="false" outlineLevel="0" collapsed="false"/>
    <row r="2654" s="778" customFormat="true" ht="13.5" hidden="false" customHeight="false" outlineLevel="0" collapsed="false"/>
    <row r="2655" s="778" customFormat="true" ht="13.5" hidden="false" customHeight="false" outlineLevel="0" collapsed="false"/>
    <row r="2656" s="778" customFormat="true" ht="13.5" hidden="false" customHeight="false" outlineLevel="0" collapsed="false"/>
    <row r="2657" s="778" customFormat="true" ht="13.5" hidden="false" customHeight="false" outlineLevel="0" collapsed="false"/>
    <row r="2658" s="778" customFormat="true" ht="13.5" hidden="false" customHeight="false" outlineLevel="0" collapsed="false"/>
    <row r="2659" s="778" customFormat="true" ht="13.5" hidden="false" customHeight="false" outlineLevel="0" collapsed="false"/>
    <row r="2660" s="778" customFormat="true" ht="13.5" hidden="false" customHeight="false" outlineLevel="0" collapsed="false"/>
    <row r="2661" s="778" customFormat="true" ht="13.5" hidden="false" customHeight="false" outlineLevel="0" collapsed="false"/>
    <row r="2662" s="778" customFormat="true" ht="13.5" hidden="false" customHeight="false" outlineLevel="0" collapsed="false"/>
    <row r="2663" s="778" customFormat="true" ht="13.5" hidden="false" customHeight="false" outlineLevel="0" collapsed="false"/>
    <row r="2664" s="778" customFormat="true" ht="13.5" hidden="false" customHeight="false" outlineLevel="0" collapsed="false"/>
    <row r="2665" s="778" customFormat="true" ht="13.5" hidden="false" customHeight="false" outlineLevel="0" collapsed="false"/>
    <row r="2666" s="778" customFormat="true" ht="13.5" hidden="false" customHeight="false" outlineLevel="0" collapsed="false"/>
    <row r="2667" s="778" customFormat="true" ht="13.5" hidden="false" customHeight="false" outlineLevel="0" collapsed="false"/>
    <row r="2668" s="778" customFormat="true" ht="13.5" hidden="false" customHeight="false" outlineLevel="0" collapsed="false"/>
    <row r="2669" s="778" customFormat="true" ht="13.5" hidden="false" customHeight="false" outlineLevel="0" collapsed="false"/>
    <row r="2670" s="778" customFormat="true" ht="13.5" hidden="false" customHeight="false" outlineLevel="0" collapsed="false"/>
    <row r="2671" s="778" customFormat="true" ht="13.5" hidden="false" customHeight="false" outlineLevel="0" collapsed="false"/>
    <row r="2672" s="778" customFormat="true" ht="13.5" hidden="false" customHeight="false" outlineLevel="0" collapsed="false"/>
    <row r="2673" s="778" customFormat="true" ht="13.5" hidden="false" customHeight="false" outlineLevel="0" collapsed="false"/>
    <row r="2674" s="778" customFormat="true" ht="13.5" hidden="false" customHeight="false" outlineLevel="0" collapsed="false"/>
    <row r="2675" s="778" customFormat="true" ht="13.5" hidden="false" customHeight="false" outlineLevel="0" collapsed="false"/>
    <row r="2676" s="778" customFormat="true" ht="13.5" hidden="false" customHeight="false" outlineLevel="0" collapsed="false"/>
    <row r="2677" s="778" customFormat="true" ht="13.5" hidden="false" customHeight="false" outlineLevel="0" collapsed="false"/>
    <row r="2678" s="778" customFormat="true" ht="13.5" hidden="false" customHeight="false" outlineLevel="0" collapsed="false"/>
    <row r="2679" s="778" customFormat="true" ht="13.5" hidden="false" customHeight="false" outlineLevel="0" collapsed="false"/>
    <row r="2680" s="778" customFormat="true" ht="13.5" hidden="false" customHeight="false" outlineLevel="0" collapsed="false"/>
    <row r="2681" s="778" customFormat="true" ht="13.5" hidden="false" customHeight="false" outlineLevel="0" collapsed="false"/>
    <row r="2682" s="778" customFormat="true" ht="13.5" hidden="false" customHeight="false" outlineLevel="0" collapsed="false"/>
    <row r="2683" s="778" customFormat="true" ht="13.5" hidden="false" customHeight="false" outlineLevel="0" collapsed="false"/>
    <row r="2684" s="778" customFormat="true" ht="13.5" hidden="false" customHeight="false" outlineLevel="0" collapsed="false"/>
    <row r="2685" s="778" customFormat="true" ht="13.5" hidden="false" customHeight="false" outlineLevel="0" collapsed="false"/>
    <row r="2686" s="778" customFormat="true" ht="13.5" hidden="false" customHeight="false" outlineLevel="0" collapsed="false"/>
    <row r="2687" s="778" customFormat="true" ht="13.5" hidden="false" customHeight="false" outlineLevel="0" collapsed="false"/>
    <row r="2688" s="778" customFormat="true" ht="13.5" hidden="false" customHeight="false" outlineLevel="0" collapsed="false"/>
    <row r="2689" s="778" customFormat="true" ht="13.5" hidden="false" customHeight="false" outlineLevel="0" collapsed="false"/>
    <row r="2690" s="778" customFormat="true" ht="13.5" hidden="false" customHeight="false" outlineLevel="0" collapsed="false"/>
    <row r="2691" s="778" customFormat="true" ht="13.5" hidden="false" customHeight="false" outlineLevel="0" collapsed="false"/>
    <row r="2692" s="778" customFormat="true" ht="13.5" hidden="false" customHeight="false" outlineLevel="0" collapsed="false"/>
    <row r="2693" s="778" customFormat="true" ht="13.5" hidden="false" customHeight="false" outlineLevel="0" collapsed="false"/>
    <row r="2694" s="778" customFormat="true" ht="13.5" hidden="false" customHeight="false" outlineLevel="0" collapsed="false"/>
    <row r="2695" s="778" customFormat="true" ht="13.5" hidden="false" customHeight="false" outlineLevel="0" collapsed="false"/>
    <row r="2696" s="778" customFormat="true" ht="13.5" hidden="false" customHeight="false" outlineLevel="0" collapsed="false"/>
    <row r="2697" s="778" customFormat="true" ht="13.5" hidden="false" customHeight="false" outlineLevel="0" collapsed="false"/>
    <row r="2698" s="778" customFormat="true" ht="13.5" hidden="false" customHeight="false" outlineLevel="0" collapsed="false"/>
    <row r="2699" s="778" customFormat="true" ht="13.5" hidden="false" customHeight="false" outlineLevel="0" collapsed="false"/>
    <row r="2700" s="778" customFormat="true" ht="13.5" hidden="false" customHeight="false" outlineLevel="0" collapsed="false"/>
    <row r="2701" s="778" customFormat="true" ht="13.5" hidden="false" customHeight="false" outlineLevel="0" collapsed="false"/>
    <row r="2702" s="778" customFormat="true" ht="13.5" hidden="false" customHeight="false" outlineLevel="0" collapsed="false"/>
    <row r="2703" s="778" customFormat="true" ht="13.5" hidden="false" customHeight="false" outlineLevel="0" collapsed="false"/>
    <row r="2704" s="778" customFormat="true" ht="13.5" hidden="false" customHeight="false" outlineLevel="0" collapsed="false"/>
    <row r="2705" s="778" customFormat="true" ht="13.5" hidden="false" customHeight="false" outlineLevel="0" collapsed="false"/>
    <row r="2706" s="778" customFormat="true" ht="13.5" hidden="false" customHeight="false" outlineLevel="0" collapsed="false"/>
    <row r="2707" s="778" customFormat="true" ht="13.5" hidden="false" customHeight="false" outlineLevel="0" collapsed="false"/>
    <row r="2708" s="778" customFormat="true" ht="13.5" hidden="false" customHeight="false" outlineLevel="0" collapsed="false"/>
    <row r="2709" s="778" customFormat="true" ht="13.5" hidden="false" customHeight="false" outlineLevel="0" collapsed="false"/>
    <row r="2710" s="778" customFormat="true" ht="13.5" hidden="false" customHeight="false" outlineLevel="0" collapsed="false"/>
    <row r="2711" s="778" customFormat="true" ht="13.5" hidden="false" customHeight="false" outlineLevel="0" collapsed="false"/>
    <row r="2712" s="778" customFormat="true" ht="13.5" hidden="false" customHeight="false" outlineLevel="0" collapsed="false"/>
    <row r="2713" s="778" customFormat="true" ht="13.5" hidden="false" customHeight="false" outlineLevel="0" collapsed="false"/>
    <row r="2714" s="778" customFormat="true" ht="13.5" hidden="false" customHeight="false" outlineLevel="0" collapsed="false"/>
    <row r="2715" s="778" customFormat="true" ht="13.5" hidden="false" customHeight="false" outlineLevel="0" collapsed="false"/>
    <row r="2716" s="778" customFormat="true" ht="13.5" hidden="false" customHeight="false" outlineLevel="0" collapsed="false"/>
    <row r="2717" s="778" customFormat="true" ht="13.5" hidden="false" customHeight="false" outlineLevel="0" collapsed="false"/>
    <row r="2718" s="778" customFormat="true" ht="13.5" hidden="false" customHeight="false" outlineLevel="0" collapsed="false"/>
    <row r="2719" s="778" customFormat="true" ht="13.5" hidden="false" customHeight="false" outlineLevel="0" collapsed="false"/>
    <row r="2720" s="778" customFormat="true" ht="13.5" hidden="false" customHeight="false" outlineLevel="0" collapsed="false"/>
    <row r="2721" s="778" customFormat="true" ht="13.5" hidden="false" customHeight="false" outlineLevel="0" collapsed="false"/>
    <row r="2722" s="778" customFormat="true" ht="13.5" hidden="false" customHeight="false" outlineLevel="0" collapsed="false"/>
    <row r="2723" s="778" customFormat="true" ht="13.5" hidden="false" customHeight="false" outlineLevel="0" collapsed="false"/>
    <row r="2724" s="778" customFormat="true" ht="13.5" hidden="false" customHeight="false" outlineLevel="0" collapsed="false"/>
    <row r="2725" s="778" customFormat="true" ht="13.5" hidden="false" customHeight="false" outlineLevel="0" collapsed="false"/>
    <row r="2726" s="778" customFormat="true" ht="13.5" hidden="false" customHeight="false" outlineLevel="0" collapsed="false"/>
    <row r="2727" s="778" customFormat="true" ht="13.5" hidden="false" customHeight="false" outlineLevel="0" collapsed="false"/>
    <row r="2728" s="778" customFormat="true" ht="13.5" hidden="false" customHeight="false" outlineLevel="0" collapsed="false"/>
    <row r="2729" s="778" customFormat="true" ht="13.5" hidden="false" customHeight="false" outlineLevel="0" collapsed="false"/>
    <row r="2730" s="778" customFormat="true" ht="13.5" hidden="false" customHeight="false" outlineLevel="0" collapsed="false"/>
    <row r="2731" s="778" customFormat="true" ht="13.5" hidden="false" customHeight="false" outlineLevel="0" collapsed="false"/>
    <row r="2732" s="778" customFormat="true" ht="13.5" hidden="false" customHeight="false" outlineLevel="0" collapsed="false"/>
    <row r="2733" s="778" customFormat="true" ht="13.5" hidden="false" customHeight="false" outlineLevel="0" collapsed="false"/>
    <row r="2734" s="778" customFormat="true" ht="13.5" hidden="false" customHeight="false" outlineLevel="0" collapsed="false"/>
    <row r="2735" s="778" customFormat="true" ht="13.5" hidden="false" customHeight="false" outlineLevel="0" collapsed="false"/>
    <row r="2736" s="778" customFormat="true" ht="13.5" hidden="false" customHeight="false" outlineLevel="0" collapsed="false"/>
    <row r="2737" s="778" customFormat="true" ht="13.5" hidden="false" customHeight="false" outlineLevel="0" collapsed="false"/>
    <row r="2738" s="778" customFormat="true" ht="13.5" hidden="false" customHeight="false" outlineLevel="0" collapsed="false"/>
    <row r="2739" s="778" customFormat="true" ht="13.5" hidden="false" customHeight="false" outlineLevel="0" collapsed="false"/>
    <row r="2740" s="778" customFormat="true" ht="13.5" hidden="false" customHeight="false" outlineLevel="0" collapsed="false"/>
    <row r="2741" s="778" customFormat="true" ht="13.5" hidden="false" customHeight="false" outlineLevel="0" collapsed="false"/>
    <row r="2742" s="778" customFormat="true" ht="13.5" hidden="false" customHeight="false" outlineLevel="0" collapsed="false"/>
    <row r="2743" s="778" customFormat="true" ht="13.5" hidden="false" customHeight="false" outlineLevel="0" collapsed="false"/>
    <row r="2744" s="778" customFormat="true" ht="13.5" hidden="false" customHeight="false" outlineLevel="0" collapsed="false"/>
    <row r="2745" s="778" customFormat="true" ht="13.5" hidden="false" customHeight="false" outlineLevel="0" collapsed="false"/>
    <row r="2746" s="778" customFormat="true" ht="13.5" hidden="false" customHeight="false" outlineLevel="0" collapsed="false"/>
    <row r="2747" s="778" customFormat="true" ht="13.5" hidden="false" customHeight="false" outlineLevel="0" collapsed="false"/>
    <row r="2748" s="778" customFormat="true" ht="13.5" hidden="false" customHeight="false" outlineLevel="0" collapsed="false"/>
    <row r="2749" s="778" customFormat="true" ht="13.5" hidden="false" customHeight="false" outlineLevel="0" collapsed="false"/>
  </sheetData>
  <dataValidations count="1">
    <dataValidation allowBlank="true" operator="between" showDropDown="false" showErrorMessage="true" showInputMessage="true" sqref="M9" type="list">
      <formula1>"表示,非表示"</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V12" activeCellId="0" sqref="V12"/>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48" min="45" style="466" width="3.01"/>
    <col collapsed="false" customWidth="true" hidden="false" outlineLevel="0" max="62" min="49"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289</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5"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P57" s="637"/>
      <c r="BR57" s="637"/>
      <c r="BS57" s="637"/>
      <c r="BT57" s="637"/>
      <c r="BU57" s="637"/>
      <c r="BV57" s="637"/>
      <c r="BW57" s="637"/>
      <c r="BX57" s="637"/>
      <c r="BY57" s="637"/>
      <c r="BZ57" s="637"/>
      <c r="CA57" s="637"/>
      <c r="CB57" s="637"/>
      <c r="CC57" s="637"/>
      <c r="CD57" s="637"/>
      <c r="CE57" s="637"/>
      <c r="CF57" s="637"/>
      <c r="CH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P58" s="637"/>
      <c r="BR58" s="637"/>
      <c r="BS58" s="637"/>
      <c r="BT58" s="637"/>
      <c r="BU58" s="637"/>
      <c r="BV58" s="637"/>
      <c r="BW58" s="637"/>
      <c r="BX58" s="637"/>
      <c r="BY58" s="637"/>
      <c r="BZ58" s="637"/>
      <c r="CA58" s="637"/>
      <c r="CB58" s="637"/>
      <c r="CC58" s="637"/>
      <c r="CD58" s="637"/>
      <c r="CE58" s="637"/>
      <c r="CF58" s="637"/>
      <c r="CH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P59" s="637"/>
      <c r="BR59" s="637"/>
      <c r="BS59" s="637"/>
      <c r="BT59" s="637"/>
      <c r="BU59" s="637"/>
      <c r="BV59" s="637"/>
      <c r="BW59" s="637"/>
      <c r="BX59" s="637"/>
      <c r="BY59" s="637"/>
      <c r="BZ59" s="637"/>
      <c r="CA59" s="637"/>
      <c r="CB59" s="637"/>
      <c r="CC59" s="637"/>
      <c r="CD59" s="637"/>
      <c r="CE59" s="637"/>
      <c r="CF59" s="637"/>
      <c r="CH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33" t="n">
        <f aca="false">IF(AW8="○",1,3)</f>
        <v>3</v>
      </c>
      <c r="AQ60" s="623"/>
      <c r="AR60" s="623"/>
      <c r="AS60" s="641" t="str">
        <f aca="false">IF(OR(AND(Z60=1,AH60=3),AND(Z60=1,AP60=3)),"○","")</f>
        <v/>
      </c>
      <c r="AT60" s="641"/>
      <c r="AU60" s="641"/>
      <c r="AV60" s="641"/>
      <c r="AW60" s="641" t="str">
        <f aca="false">IF(OR(AND(Z60=1,AH60=2),AND(Z60=1,AP60=2)),"○","")</f>
        <v/>
      </c>
      <c r="AX60" s="641"/>
      <c r="AY60" s="641"/>
      <c r="AZ60" s="641"/>
      <c r="BP60" s="637"/>
      <c r="BR60" s="637"/>
      <c r="BS60" s="637"/>
      <c r="BT60" s="637"/>
      <c r="BU60" s="637"/>
      <c r="BV60" s="637"/>
      <c r="BW60" s="637"/>
      <c r="BX60" s="637"/>
      <c r="BY60" s="637"/>
      <c r="BZ60" s="637"/>
      <c r="CA60" s="637"/>
      <c r="CB60" s="637"/>
      <c r="CC60" s="637"/>
      <c r="CD60" s="637"/>
      <c r="CE60" s="637"/>
      <c r="CF60" s="637"/>
      <c r="CH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40" t="b">
        <v>0</v>
      </c>
      <c r="AQ61" s="623"/>
      <c r="AR61" s="623"/>
      <c r="AS61" s="610" t="str">
        <f aca="false">IF(OR(AND(Z61=1,AH61=2),AND(Z61=1,AP61=2)),"○","")</f>
        <v/>
      </c>
      <c r="AT61" s="610"/>
      <c r="AU61" s="610"/>
      <c r="AV61" s="610"/>
      <c r="AW61" s="642" t="str">
        <f aca="false">IF(OR((AD61-AL61)&lt;0,(AD61-AT61)&lt;0),"!","")</f>
        <v/>
      </c>
      <c r="AX61" s="642"/>
      <c r="AY61" s="642"/>
      <c r="AZ61" s="642"/>
      <c r="BP61" s="637"/>
      <c r="BR61" s="637"/>
      <c r="BS61" s="637"/>
      <c r="BT61" s="637"/>
      <c r="BU61" s="637"/>
      <c r="BV61" s="637"/>
      <c r="BW61" s="637"/>
      <c r="BX61" s="637"/>
      <c r="BY61" s="637"/>
      <c r="BZ61" s="637"/>
      <c r="CA61" s="637"/>
      <c r="CB61" s="637"/>
      <c r="CC61" s="637"/>
      <c r="CD61" s="637"/>
      <c r="CE61" s="637"/>
      <c r="CF61" s="637"/>
      <c r="CH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P62" s="637"/>
      <c r="BR62" s="637"/>
      <c r="BS62" s="637"/>
      <c r="BT62" s="637"/>
      <c r="BU62" s="637"/>
      <c r="BV62" s="637"/>
      <c r="BW62" s="637"/>
      <c r="BX62" s="637"/>
      <c r="BY62" s="637"/>
      <c r="BZ62" s="637"/>
      <c r="CA62" s="637"/>
      <c r="CB62" s="637"/>
      <c r="CC62" s="637"/>
      <c r="CD62" s="637"/>
      <c r="CE62" s="637"/>
      <c r="CF62" s="637"/>
      <c r="CH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P63" s="637"/>
      <c r="BR63" s="637"/>
      <c r="BS63" s="637"/>
      <c r="BT63" s="637"/>
      <c r="BU63" s="637"/>
      <c r="BV63" s="637"/>
      <c r="BW63" s="637"/>
      <c r="BX63" s="637"/>
      <c r="BY63" s="637"/>
      <c r="BZ63" s="637"/>
      <c r="CA63" s="637"/>
      <c r="CB63" s="637"/>
      <c r="CC63" s="637"/>
      <c r="CD63" s="637"/>
      <c r="CE63" s="637"/>
      <c r="CF63" s="637"/>
      <c r="CH63" s="638"/>
    </row>
    <row r="64" customFormat="false" ht="15.95" hidden="false" customHeight="true" outlineLevel="0" collapsed="false">
      <c r="BP64" s="526"/>
      <c r="BQ64" s="526"/>
      <c r="BR64" s="526"/>
      <c r="BS64" s="526"/>
      <c r="BT64" s="526"/>
      <c r="BU64" s="526"/>
      <c r="BV64" s="526"/>
      <c r="BW64" s="526"/>
      <c r="BX64" s="526"/>
      <c r="BY64" s="526"/>
      <c r="BZ64" s="526"/>
      <c r="CA64" s="526"/>
      <c r="CB64" s="526"/>
      <c r="CC64" s="526"/>
      <c r="CD64" s="526"/>
      <c r="CE64" s="526"/>
      <c r="CF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SUM('別紙様式6-2 事業所個票１'!BU51)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KIiXSEOSZIwzCuW/MAc4v+E7nlFcRUGeL7wo12T5OJjvjHNDM4SBt+jg21QQK2PGqTILT9kGE5LXXoWD+e3bJw==" saltValue="0II4azqeONQKeHAORly4B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36:BH38">
    <cfRule type="expression" priority="2" aboveAverage="0" equalAverage="0" bottom="0" percent="0" rank="0" text="" dxfId="62">
      <formula>OR($AS$36="－",$AS$36="")</formula>
    </cfRule>
  </conditionalFormatting>
  <conditionalFormatting sqref="AS40:BH42">
    <cfRule type="expression" priority="3" aboveAverage="0" equalAverage="0" bottom="0" percent="0" rank="0" text="" dxfId="63">
      <formula>OR($AS$40="－",$AS$40="")</formula>
    </cfRule>
  </conditionalFormatting>
  <conditionalFormatting sqref="AS44:BH45">
    <cfRule type="expression" priority="4" aboveAverage="0" equalAverage="0" bottom="0" percent="0" rank="0" text="" dxfId="64">
      <formula>OR($AS$44="－",$AS$44="")</formula>
    </cfRule>
  </conditionalFormatting>
  <conditionalFormatting sqref="V21:AP22">
    <cfRule type="expression" priority="5" aboveAverage="0" equalAverage="0" bottom="0" percent="0" rank="0" text="" dxfId="65">
      <formula>$L$9="ベア加算"</formula>
    </cfRule>
  </conditionalFormatting>
  <conditionalFormatting sqref="B21:U22">
    <cfRule type="expression" priority="6" aboveAverage="0" equalAverage="0" bottom="0" percent="0" rank="0" text="" dxfId="66">
      <formula>$L$9="ベア加算"</formula>
    </cfRule>
  </conditionalFormatting>
  <conditionalFormatting sqref="B12:S12">
    <cfRule type="expression" priority="7" aboveAverage="0" equalAverage="0" bottom="0" percent="0" rank="0" text="" dxfId="67">
      <formula>OR($B$9="",$G$9="",$L$9="")</formula>
    </cfRule>
  </conditionalFormatting>
  <conditionalFormatting sqref="V10:AP12">
    <cfRule type="expression" priority="8" aboveAverage="0" equalAverage="0" bottom="0" percent="0" rank="0" text="" dxfId="68">
      <formula>$V$11=""</formula>
    </cfRule>
  </conditionalFormatting>
  <conditionalFormatting sqref="V13:AP16">
    <cfRule type="expression" priority="9" aboveAverage="0" equalAverage="0" bottom="0" percent="0" rank="0" text="" dxfId="69">
      <formula>$V$14=""</formula>
    </cfRule>
  </conditionalFormatting>
  <conditionalFormatting sqref="AS20:BH22">
    <cfRule type="expression" priority="10" aboveAverage="0" equalAverage="0" bottom="0" percent="0" rank="0" text="" dxfId="70">
      <formula>OR($AS$20="－",$AS$20="")</formula>
    </cfRule>
  </conditionalFormatting>
  <conditionalFormatting sqref="AT14:AZ16">
    <cfRule type="expression" priority="11" aboveAverage="0" equalAverage="0" bottom="0" percent="0" rank="0" text="" dxfId="71">
      <formula>$V$14=""</formula>
    </cfRule>
  </conditionalFormatting>
  <conditionalFormatting sqref="AT11:AZ12">
    <cfRule type="expression" priority="12" aboveAverage="0" equalAverage="0" bottom="0" percent="0" rank="0" text="" dxfId="72">
      <formula>$V$11=""</formula>
    </cfRule>
  </conditionalFormatting>
  <conditionalFormatting sqref="P5:R5">
    <cfRule type="expression" priority="13" aboveAverage="0" equalAverage="0" bottom="0" percent="0" rank="0" text="" dxfId="73">
      <formula>OR($Y$5="訪問型サービス（総合事業）",$Y$5="通所型サービス（総合事業）")</formula>
    </cfRule>
  </conditionalFormatting>
  <conditionalFormatting sqref="P15">
    <cfRule type="expression" priority="14" aboveAverage="0" equalAverage="0" bottom="0" percent="0" rank="0" text="" dxfId="74">
      <formula>OR($P$15&lt;1,$P$15&gt;12)</formula>
    </cfRule>
  </conditionalFormatting>
  <conditionalFormatting sqref="B8:S11 V7:Z16 AA8:AP9 AA11:AP12 AA14:AP16 V20:Z45">
    <cfRule type="expression" priority="15" aboveAverage="0" equalAverage="0" bottom="0" percent="0" rank="0" text="" dxfId="75">
      <formula>$F$15&lt;&gt;4</formula>
    </cfRule>
  </conditionalFormatting>
  <conditionalFormatting sqref="AA21:AB45 AA48:AB50">
    <cfRule type="expression" priority="16" aboveAverage="0" equalAverage="0" bottom="0" percent="0" rank="0" text="" dxfId="76">
      <formula>AND($F$15&lt;&gt;4,$F$15&lt;&gt;5)</formula>
    </cfRule>
  </conditionalFormatting>
  <conditionalFormatting sqref="AC20:AH45">
    <cfRule type="expression" priority="17" aboveAverage="0" equalAverage="0" bottom="0" percent="0" rank="0" text="" dxfId="77">
      <formula>AND($F$15&lt;&gt;4,$F$15&lt;&gt;5)</formula>
    </cfRule>
  </conditionalFormatting>
  <conditionalFormatting sqref="V7:Z16 AA8:AP9 AA11:AP12 AA14:AP16 V20:Z45">
    <cfRule type="expression" priority="18" aboveAverage="0" equalAverage="0" bottom="0" percent="0" rank="0" text="" dxfId="78">
      <formula>$B$9="処遇加算なし"</formula>
    </cfRule>
  </conditionalFormatting>
  <conditionalFormatting sqref="G9:S9">
    <cfRule type="expression" priority="19" aboveAverage="0" equalAverage="0" bottom="0" percent="0" rank="0" text="" dxfId="79">
      <formula>$B$9="処遇加算なし"</formula>
    </cfRule>
  </conditionalFormatting>
  <conditionalFormatting sqref="G10:S11">
    <cfRule type="expression" priority="20" aboveAverage="0" equalAverage="0" bottom="0" percent="0" rank="0" text="" dxfId="80">
      <formula>$B$9="処遇加算なし"</formula>
    </cfRule>
  </conditionalFormatting>
  <conditionalFormatting sqref="AD24:AH24">
    <cfRule type="expression" priority="21" aboveAverage="0" equalAverage="0" bottom="0" percent="0" rank="0" text="" dxfId="81">
      <formula>AND($F$15&lt;&gt;4,$F$15&lt;&gt;5)</formula>
    </cfRule>
  </conditionalFormatting>
  <conditionalFormatting sqref="AD28:AH28">
    <cfRule type="expression" priority="22" aboveAverage="0" equalAverage="0" bottom="0" percent="0" rank="0" text="" dxfId="82">
      <formula>AND($F$15&lt;&gt;4,$F$15&lt;&gt;5)</formula>
    </cfRule>
  </conditionalFormatting>
  <conditionalFormatting sqref="AD32:AH32">
    <cfRule type="expression" priority="23" aboveAverage="0" equalAverage="0" bottom="0" percent="0" rank="0" text="" dxfId="83">
      <formula>AND($F$15&lt;&gt;4,$F$15&lt;&gt;5)</formula>
    </cfRule>
  </conditionalFormatting>
  <conditionalFormatting sqref="AS24:BH26">
    <cfRule type="expression" priority="24" aboveAverage="0" equalAverage="0" bottom="0" percent="0" rank="0" text="" dxfId="84">
      <formula>OR($AS$24="－",$AS$24="")</formula>
    </cfRule>
  </conditionalFormatting>
  <conditionalFormatting sqref="AS28:BH30">
    <cfRule type="expression" priority="25" aboveAverage="0" equalAverage="0" bottom="0" percent="0" rank="0" text="" dxfId="85">
      <formula>OR($AS$28="－",$AS$28="")</formula>
    </cfRule>
  </conditionalFormatting>
  <conditionalFormatting sqref="AS32:BH34">
    <cfRule type="expression" priority="26" aboveAverage="0" equalAverage="0" bottom="0" percent="0" rank="0" text="" dxfId="86">
      <formula>OR($AS$32="－",$AS$32="")</formula>
    </cfRule>
  </conditionalFormatting>
  <conditionalFormatting sqref="AL41:AP41">
    <cfRule type="expression" priority="27" aboveAverage="0" equalAverage="0" bottom="0" percent="0" rank="0" text="" dxfId="87">
      <formula>$AP$62=2</formula>
    </cfRule>
  </conditionalFormatting>
  <conditionalFormatting sqref="AD41:AH41">
    <cfRule type="expression" priority="28" aboveAverage="0" equalAverage="0" bottom="0" percent="0" rank="0" text="" dxfId="88">
      <formula>$AH$62=2</formula>
    </cfRule>
  </conditionalFormatting>
  <conditionalFormatting sqref="AG37:AH37">
    <cfRule type="expression" priority="29" aboveAverage="0" equalAverage="0" bottom="0" percent="0" rank="0" text="" dxfId="89">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30" aboveAverage="0" equalAverage="0" bottom="0" percent="0" rank="0" text="" dxfId="90">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363</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P57" s="637"/>
      <c r="BR57" s="637"/>
      <c r="BS57" s="637"/>
      <c r="BT57" s="637"/>
      <c r="BU57" s="637"/>
      <c r="BV57" s="637"/>
      <c r="BW57" s="637"/>
      <c r="BX57" s="637"/>
      <c r="BY57" s="637"/>
      <c r="BZ57" s="637"/>
      <c r="CA57" s="637"/>
      <c r="CB57" s="637"/>
      <c r="CC57" s="637"/>
      <c r="CD57" s="637"/>
      <c r="CE57" s="637"/>
      <c r="CF57" s="637"/>
      <c r="CH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P58" s="637"/>
      <c r="BR58" s="637"/>
      <c r="BS58" s="637"/>
      <c r="BT58" s="637"/>
      <c r="BU58" s="637"/>
      <c r="BV58" s="637"/>
      <c r="BW58" s="637"/>
      <c r="BX58" s="637"/>
      <c r="BY58" s="637"/>
      <c r="BZ58" s="637"/>
      <c r="CA58" s="637"/>
      <c r="CB58" s="637"/>
      <c r="CC58" s="637"/>
      <c r="CD58" s="637"/>
      <c r="CE58" s="637"/>
      <c r="CF58" s="637"/>
      <c r="CH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P59" s="637"/>
      <c r="BR59" s="637"/>
      <c r="BS59" s="637"/>
      <c r="BT59" s="637"/>
      <c r="BU59" s="637"/>
      <c r="BV59" s="637"/>
      <c r="BW59" s="637"/>
      <c r="BX59" s="637"/>
      <c r="BY59" s="637"/>
      <c r="BZ59" s="637"/>
      <c r="CA59" s="637"/>
      <c r="CB59" s="637"/>
      <c r="CC59" s="637"/>
      <c r="CD59" s="637"/>
      <c r="CE59" s="637"/>
      <c r="CF59" s="637"/>
      <c r="CH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P60" s="637"/>
      <c r="BR60" s="637"/>
      <c r="BS60" s="637"/>
      <c r="BT60" s="637"/>
      <c r="BU60" s="637"/>
      <c r="BV60" s="637"/>
      <c r="BW60" s="637"/>
      <c r="BX60" s="637"/>
      <c r="BY60" s="637"/>
      <c r="BZ60" s="637"/>
      <c r="CA60" s="637"/>
      <c r="CB60" s="637"/>
      <c r="CC60" s="637"/>
      <c r="CD60" s="637"/>
      <c r="CE60" s="637"/>
      <c r="CF60" s="637"/>
      <c r="CH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P61" s="637"/>
      <c r="BR61" s="637"/>
      <c r="BS61" s="637"/>
      <c r="BT61" s="637"/>
      <c r="BU61" s="637"/>
      <c r="BV61" s="637"/>
      <c r="BW61" s="637"/>
      <c r="BX61" s="637"/>
      <c r="BY61" s="637"/>
      <c r="BZ61" s="637"/>
      <c r="CA61" s="637"/>
      <c r="CB61" s="637"/>
      <c r="CC61" s="637"/>
      <c r="CD61" s="637"/>
      <c r="CE61" s="637"/>
      <c r="CF61" s="637"/>
      <c r="CH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P62" s="637"/>
      <c r="BR62" s="637"/>
      <c r="BS62" s="637"/>
      <c r="BT62" s="637"/>
      <c r="BU62" s="637"/>
      <c r="BV62" s="637"/>
      <c r="BW62" s="637"/>
      <c r="BX62" s="637"/>
      <c r="BY62" s="637"/>
      <c r="BZ62" s="637"/>
      <c r="CA62" s="637"/>
      <c r="CB62" s="637"/>
      <c r="CC62" s="637"/>
      <c r="CD62" s="637"/>
      <c r="CE62" s="637"/>
      <c r="CF62" s="637"/>
      <c r="CH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P63" s="637"/>
      <c r="BR63" s="637"/>
      <c r="BS63" s="637"/>
      <c r="BT63" s="637"/>
      <c r="BU63" s="637"/>
      <c r="BV63" s="637"/>
      <c r="BW63" s="637"/>
      <c r="BX63" s="637"/>
      <c r="BY63" s="637"/>
      <c r="BZ63" s="637"/>
      <c r="CA63" s="637"/>
      <c r="CB63" s="637"/>
      <c r="CC63" s="637"/>
      <c r="CD63" s="637"/>
      <c r="CE63" s="637"/>
      <c r="CF63" s="637"/>
      <c r="CH63" s="638"/>
    </row>
    <row r="64" customFormat="false" ht="15.95" hidden="false" customHeight="true" outlineLevel="0" collapsed="false">
      <c r="BP64" s="526"/>
      <c r="BQ64" s="526"/>
      <c r="BR64" s="526"/>
      <c r="BS64" s="526"/>
      <c r="BT64" s="526"/>
      <c r="BU64" s="526"/>
      <c r="BV64" s="526"/>
      <c r="BW64" s="526"/>
      <c r="BX64" s="526"/>
      <c r="BY64" s="526"/>
      <c r="BZ64" s="526"/>
      <c r="CA64" s="526"/>
      <c r="CB64" s="526"/>
      <c r="CC64" s="526"/>
      <c r="CD64" s="526"/>
      <c r="CE64" s="526"/>
      <c r="CF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SUM(事業所個票２!BU51)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l5l4l+aKTsIJ+8WoghxFlbW+s8iHuc3sEm99JUbmqMM2BZ5sQuO4JyXn8pfJdIJ2NP70YZ0Bxg94aDT5zdMsgQ==" saltValue="LBxvypDAz2RoqZN1Poa80Q=="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91">
      <formula>OR($AS$44="－",$AS$44="")</formula>
    </cfRule>
  </conditionalFormatting>
  <conditionalFormatting sqref="V21:AP22">
    <cfRule type="expression" priority="3" aboveAverage="0" equalAverage="0" bottom="0" percent="0" rank="0" text="" dxfId="92">
      <formula>$L$9="ベア加算"</formula>
    </cfRule>
  </conditionalFormatting>
  <conditionalFormatting sqref="B21:U22">
    <cfRule type="expression" priority="4" aboveAverage="0" equalAverage="0" bottom="0" percent="0" rank="0" text="" dxfId="93">
      <formula>$L$9="ベア加算"</formula>
    </cfRule>
  </conditionalFormatting>
  <conditionalFormatting sqref="B12:S12">
    <cfRule type="expression" priority="5" aboveAverage="0" equalAverage="0" bottom="0" percent="0" rank="0" text="" dxfId="94">
      <formula>OR($B$9="",$G$9="",$L$9="")</formula>
    </cfRule>
  </conditionalFormatting>
  <conditionalFormatting sqref="V10:AP12">
    <cfRule type="expression" priority="6" aboveAverage="0" equalAverage="0" bottom="0" percent="0" rank="0" text="" dxfId="95">
      <formula>$V$11=""</formula>
    </cfRule>
  </conditionalFormatting>
  <conditionalFormatting sqref="V13:AP16">
    <cfRule type="expression" priority="7" aboveAverage="0" equalAverage="0" bottom="0" percent="0" rank="0" text="" dxfId="96">
      <formula>$V$14=""</formula>
    </cfRule>
  </conditionalFormatting>
  <conditionalFormatting sqref="AS20:BH22">
    <cfRule type="expression" priority="8" aboveAverage="0" equalAverage="0" bottom="0" percent="0" rank="0" text="" dxfId="97">
      <formula>OR($AS$20="－",$AS$20="")</formula>
    </cfRule>
  </conditionalFormatting>
  <conditionalFormatting sqref="AT14:AZ16">
    <cfRule type="expression" priority="9" aboveAverage="0" equalAverage="0" bottom="0" percent="0" rank="0" text="" dxfId="98">
      <formula>$V$14=""</formula>
    </cfRule>
  </conditionalFormatting>
  <conditionalFormatting sqref="AT11:AZ12">
    <cfRule type="expression" priority="10" aboveAverage="0" equalAverage="0" bottom="0" percent="0" rank="0" text="" dxfId="99">
      <formula>$V$11=""</formula>
    </cfRule>
  </conditionalFormatting>
  <conditionalFormatting sqref="P5:R5">
    <cfRule type="expression" priority="11" aboveAverage="0" equalAverage="0" bottom="0" percent="0" rank="0" text="" dxfId="100">
      <formula>OR($Y$5="訪問型サービス（総合事業）",$Y$5="通所型サービス（総合事業）")</formula>
    </cfRule>
  </conditionalFormatting>
  <conditionalFormatting sqref="P15">
    <cfRule type="expression" priority="12" aboveAverage="0" equalAverage="0" bottom="0" percent="0" rank="0" text="" dxfId="101">
      <formula>OR($P$15&lt;1,$P$15&gt;12)</formula>
    </cfRule>
  </conditionalFormatting>
  <conditionalFormatting sqref="B8:S8 V7:Z16 AA8:AP9 AA11:AP12 AA14:AP16 V20:Z45 B10:S11 Q9:S9">
    <cfRule type="expression" priority="13" aboveAverage="0" equalAverage="0" bottom="0" percent="0" rank="0" text="" dxfId="102">
      <formula>$F$15&lt;&gt;4</formula>
    </cfRule>
  </conditionalFormatting>
  <conditionalFormatting sqref="AA21:AB45 AA48:AB50">
    <cfRule type="expression" priority="14" aboveAverage="0" equalAverage="0" bottom="0" percent="0" rank="0" text="" dxfId="103">
      <formula>AND($F$15&lt;&gt;4,$F$15&lt;&gt;5)</formula>
    </cfRule>
  </conditionalFormatting>
  <conditionalFormatting sqref="AC20:AH45">
    <cfRule type="expression" priority="15" aboveAverage="0" equalAverage="0" bottom="0" percent="0" rank="0" text="" dxfId="104">
      <formula>AND($F$15&lt;&gt;4,$F$15&lt;&gt;5)</formula>
    </cfRule>
  </conditionalFormatting>
  <conditionalFormatting sqref="V7:Z16 AA8:AP9 AA11:AP12 AA14:AP16 V20:Z45">
    <cfRule type="expression" priority="16" aboveAverage="0" equalAverage="0" bottom="0" percent="0" rank="0" text="" dxfId="105">
      <formula>$B$9="処遇加算なし"</formula>
    </cfRule>
  </conditionalFormatting>
  <conditionalFormatting sqref="Q9:S9">
    <cfRule type="expression" priority="17" aboveAverage="0" equalAverage="0" bottom="0" percent="0" rank="0" text="" dxfId="106">
      <formula>$B$9="処遇加算なし"</formula>
    </cfRule>
  </conditionalFormatting>
  <conditionalFormatting sqref="G10:S11">
    <cfRule type="expression" priority="18" aboveAverage="0" equalAverage="0" bottom="0" percent="0" rank="0" text="" dxfId="107">
      <formula>$B$9="処遇加算なし"</formula>
    </cfRule>
  </conditionalFormatting>
  <conditionalFormatting sqref="AD24:AH24">
    <cfRule type="expression" priority="19" aboveAverage="0" equalAverage="0" bottom="0" percent="0" rank="0" text="" dxfId="108">
      <formula>AND($F$15&lt;&gt;4,$F$15&lt;&gt;5)</formula>
    </cfRule>
  </conditionalFormatting>
  <conditionalFormatting sqref="AD28:AH28">
    <cfRule type="expression" priority="20" aboveAverage="0" equalAverage="0" bottom="0" percent="0" rank="0" text="" dxfId="109">
      <formula>AND($F$15&lt;&gt;4,$F$15&lt;&gt;5)</formula>
    </cfRule>
  </conditionalFormatting>
  <conditionalFormatting sqref="AD32:AH32">
    <cfRule type="expression" priority="21" aboveAverage="0" equalAverage="0" bottom="0" percent="0" rank="0" text="" dxfId="110">
      <formula>AND($F$15&lt;&gt;4,$F$15&lt;&gt;5)</formula>
    </cfRule>
  </conditionalFormatting>
  <conditionalFormatting sqref="AS24:BH26">
    <cfRule type="expression" priority="22" aboveAverage="0" equalAverage="0" bottom="0" percent="0" rank="0" text="" dxfId="111">
      <formula>OR($AS$24="－",$AS$24="")</formula>
    </cfRule>
  </conditionalFormatting>
  <conditionalFormatting sqref="AS28:BH30">
    <cfRule type="expression" priority="23" aboveAverage="0" equalAverage="0" bottom="0" percent="0" rank="0" text="" dxfId="112">
      <formula>OR($AS$28="－",$AS$28="")</formula>
    </cfRule>
  </conditionalFormatting>
  <conditionalFormatting sqref="AS32:BH34">
    <cfRule type="expression" priority="24" aboveAverage="0" equalAverage="0" bottom="0" percent="0" rank="0" text="" dxfId="113">
      <formula>OR($AS$32="－",$AS$32="")</formula>
    </cfRule>
  </conditionalFormatting>
  <conditionalFormatting sqref="AL41:AP41">
    <cfRule type="expression" priority="25" aboveAverage="0" equalAverage="0" bottom="0" percent="0" rank="0" text="" dxfId="114">
      <formula>$AP$62=2</formula>
    </cfRule>
  </conditionalFormatting>
  <conditionalFormatting sqref="AD41:AH41">
    <cfRule type="expression" priority="26" aboveAverage="0" equalAverage="0" bottom="0" percent="0" rank="0" text="" dxfId="115">
      <formula>$AH$62=2</formula>
    </cfRule>
  </conditionalFormatting>
  <conditionalFormatting sqref="AG37:AH37">
    <cfRule type="expression" priority="27" aboveAverage="0" equalAverage="0" bottom="0" percent="0" rank="0" text="" dxfId="116">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117">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118">
      <formula>$F$15&lt;&gt;4</formula>
    </cfRule>
  </conditionalFormatting>
  <conditionalFormatting sqref="G9:P9">
    <cfRule type="expression" priority="30" aboveAverage="0" equalAverage="0" bottom="0" percent="0" rank="0" text="" dxfId="119">
      <formula>$B$9="処遇加算なし"</formula>
    </cfRule>
  </conditionalFormatting>
  <conditionalFormatting sqref="AS36:BH38">
    <cfRule type="expression" priority="31" aboveAverage="0" equalAverage="0" bottom="0" percent="0" rank="0" text="" dxfId="120">
      <formula>OR($AS$36="－",$AS$36="")</formula>
    </cfRule>
  </conditionalFormatting>
  <conditionalFormatting sqref="AS40:BH42">
    <cfRule type="expression" priority="32" aboveAverage="0" equalAverage="0" bottom="0" percent="0" rank="0" text="" dxfId="121">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364</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t="s">
        <v>365</v>
      </c>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P57" s="637"/>
      <c r="BR57" s="637"/>
      <c r="BS57" s="637"/>
      <c r="BT57" s="637"/>
      <c r="BU57" s="637"/>
      <c r="BV57" s="637"/>
      <c r="BW57" s="637"/>
      <c r="BX57" s="637"/>
      <c r="BY57" s="637"/>
      <c r="BZ57" s="637"/>
      <c r="CA57" s="637"/>
      <c r="CB57" s="637"/>
      <c r="CC57" s="637"/>
      <c r="CD57" s="637"/>
      <c r="CE57" s="637"/>
      <c r="CF57" s="637"/>
      <c r="CH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P58" s="637"/>
      <c r="BR58" s="637"/>
      <c r="BS58" s="637"/>
      <c r="BT58" s="637"/>
      <c r="BU58" s="637"/>
      <c r="BV58" s="637"/>
      <c r="BW58" s="637"/>
      <c r="BX58" s="637"/>
      <c r="BY58" s="637"/>
      <c r="BZ58" s="637"/>
      <c r="CA58" s="637"/>
      <c r="CB58" s="637"/>
      <c r="CC58" s="637"/>
      <c r="CD58" s="637"/>
      <c r="CE58" s="637"/>
      <c r="CF58" s="637"/>
      <c r="CH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P59" s="637"/>
      <c r="BR59" s="637"/>
      <c r="BS59" s="637"/>
      <c r="BT59" s="637"/>
      <c r="BU59" s="637"/>
      <c r="BV59" s="637"/>
      <c r="BW59" s="637"/>
      <c r="BX59" s="637"/>
      <c r="BY59" s="637"/>
      <c r="BZ59" s="637"/>
      <c r="CA59" s="637"/>
      <c r="CB59" s="637"/>
      <c r="CC59" s="637"/>
      <c r="CD59" s="637"/>
      <c r="CE59" s="637"/>
      <c r="CF59" s="637"/>
      <c r="CH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P60" s="637"/>
      <c r="BR60" s="637"/>
      <c r="BS60" s="637"/>
      <c r="BT60" s="637"/>
      <c r="BU60" s="637"/>
      <c r="BV60" s="637"/>
      <c r="BW60" s="637"/>
      <c r="BX60" s="637"/>
      <c r="BY60" s="637"/>
      <c r="BZ60" s="637"/>
      <c r="CA60" s="637"/>
      <c r="CB60" s="637"/>
      <c r="CC60" s="637"/>
      <c r="CD60" s="637"/>
      <c r="CE60" s="637"/>
      <c r="CF60" s="637"/>
      <c r="CH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P61" s="637"/>
      <c r="BR61" s="637"/>
      <c r="BS61" s="637"/>
      <c r="BT61" s="637"/>
      <c r="BU61" s="637"/>
      <c r="BV61" s="637"/>
      <c r="BW61" s="637"/>
      <c r="BX61" s="637"/>
      <c r="BY61" s="637"/>
      <c r="BZ61" s="637"/>
      <c r="CA61" s="637"/>
      <c r="CB61" s="637"/>
      <c r="CC61" s="637"/>
      <c r="CD61" s="637"/>
      <c r="CE61" s="637"/>
      <c r="CF61" s="637"/>
      <c r="CH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P62" s="637"/>
      <c r="BR62" s="637"/>
      <c r="BS62" s="637"/>
      <c r="BT62" s="637"/>
      <c r="BU62" s="637"/>
      <c r="BV62" s="637"/>
      <c r="BW62" s="637"/>
      <c r="BX62" s="637"/>
      <c r="BY62" s="637"/>
      <c r="BZ62" s="637"/>
      <c r="CA62" s="637"/>
      <c r="CB62" s="637"/>
      <c r="CC62" s="637"/>
      <c r="CD62" s="637"/>
      <c r="CE62" s="637"/>
      <c r="CF62" s="637"/>
      <c r="CH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P63" s="637"/>
      <c r="BR63" s="637"/>
      <c r="BS63" s="637"/>
      <c r="BT63" s="637"/>
      <c r="BU63" s="637"/>
      <c r="BV63" s="637"/>
      <c r="BW63" s="637"/>
      <c r="BX63" s="637"/>
      <c r="BY63" s="637"/>
      <c r="BZ63" s="637"/>
      <c r="CA63" s="637"/>
      <c r="CB63" s="637"/>
      <c r="CC63" s="637"/>
      <c r="CD63" s="637"/>
      <c r="CE63" s="637"/>
      <c r="CF63" s="637"/>
      <c r="CH63" s="638"/>
    </row>
    <row r="64" customFormat="false" ht="15.95" hidden="false" customHeight="true" outlineLevel="0" collapsed="false">
      <c r="BP64" s="526"/>
      <c r="BQ64" s="526"/>
      <c r="BR64" s="526"/>
      <c r="BS64" s="526"/>
      <c r="BT64" s="526"/>
      <c r="BU64" s="526"/>
      <c r="BV64" s="526"/>
      <c r="BW64" s="526"/>
      <c r="BX64" s="526"/>
      <c r="BY64" s="526"/>
      <c r="BZ64" s="526"/>
      <c r="CA64" s="526"/>
      <c r="CB64" s="526"/>
      <c r="CC64" s="526"/>
      <c r="CD64" s="526"/>
      <c r="CE64" s="526"/>
      <c r="CF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SUM(事業所個票３!BU51)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R7jbKoXARMVtTUB+czMeKxOdJ6Ar4mB0cMt8NMbs+J2fyIGaW0SgOQ/1iIWV/WOpVzl+pFB5UqiUVEy0YV/yg==" saltValue="VXQPYdJot3odjsn4ysE7s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122">
      <formula>OR($AS$44="－",$AS$44="")</formula>
    </cfRule>
  </conditionalFormatting>
  <conditionalFormatting sqref="V21:AP22">
    <cfRule type="expression" priority="3" aboveAverage="0" equalAverage="0" bottom="0" percent="0" rank="0" text="" dxfId="123">
      <formula>$L$9="ベア加算"</formula>
    </cfRule>
  </conditionalFormatting>
  <conditionalFormatting sqref="B21:U22">
    <cfRule type="expression" priority="4" aboveAverage="0" equalAverage="0" bottom="0" percent="0" rank="0" text="" dxfId="124">
      <formula>$L$9="ベア加算"</formula>
    </cfRule>
  </conditionalFormatting>
  <conditionalFormatting sqref="B12:S12">
    <cfRule type="expression" priority="5" aboveAverage="0" equalAverage="0" bottom="0" percent="0" rank="0" text="" dxfId="125">
      <formula>OR($B$9="",$G$9="",$L$9="")</formula>
    </cfRule>
  </conditionalFormatting>
  <conditionalFormatting sqref="V10:AP12">
    <cfRule type="expression" priority="6" aboveAverage="0" equalAverage="0" bottom="0" percent="0" rank="0" text="" dxfId="126">
      <formula>$V$11=""</formula>
    </cfRule>
  </conditionalFormatting>
  <conditionalFormatting sqref="V13:AP16">
    <cfRule type="expression" priority="7" aboveAverage="0" equalAverage="0" bottom="0" percent="0" rank="0" text="" dxfId="127">
      <formula>$V$14=""</formula>
    </cfRule>
  </conditionalFormatting>
  <conditionalFormatting sqref="AS20:BH22">
    <cfRule type="expression" priority="8" aboveAverage="0" equalAverage="0" bottom="0" percent="0" rank="0" text="" dxfId="128">
      <formula>OR($AS$20="－",$AS$20="")</formula>
    </cfRule>
  </conditionalFormatting>
  <conditionalFormatting sqref="AT14:AZ16">
    <cfRule type="expression" priority="9" aboveAverage="0" equalAverage="0" bottom="0" percent="0" rank="0" text="" dxfId="129">
      <formula>$V$14=""</formula>
    </cfRule>
  </conditionalFormatting>
  <conditionalFormatting sqref="AT11:AZ12">
    <cfRule type="expression" priority="10" aboveAverage="0" equalAverage="0" bottom="0" percent="0" rank="0" text="" dxfId="130">
      <formula>$V$11=""</formula>
    </cfRule>
  </conditionalFormatting>
  <conditionalFormatting sqref="P5:R5">
    <cfRule type="expression" priority="11" aboveAverage="0" equalAverage="0" bottom="0" percent="0" rank="0" text="" dxfId="131">
      <formula>OR($Y$5="訪問型サービス（総合事業）",$Y$5="通所型サービス（総合事業）")</formula>
    </cfRule>
  </conditionalFormatting>
  <conditionalFormatting sqref="P15">
    <cfRule type="expression" priority="12" aboveAverage="0" equalAverage="0" bottom="0" percent="0" rank="0" text="" dxfId="132">
      <formula>OR($P$15&lt;1,$P$15&gt;12)</formula>
    </cfRule>
  </conditionalFormatting>
  <conditionalFormatting sqref="B8:S8 V7:Z16 AA8:AP9 AA11:AP12 AA14:AP16 V20:Z45 B10:S11 Q9:S9">
    <cfRule type="expression" priority="13" aboveAverage="0" equalAverage="0" bottom="0" percent="0" rank="0" text="" dxfId="133">
      <formula>$F$15&lt;&gt;4</formula>
    </cfRule>
  </conditionalFormatting>
  <conditionalFormatting sqref="AA21:AB45 AA48:AB50">
    <cfRule type="expression" priority="14" aboveAverage="0" equalAverage="0" bottom="0" percent="0" rank="0" text="" dxfId="134">
      <formula>AND($F$15&lt;&gt;4,$F$15&lt;&gt;5)</formula>
    </cfRule>
  </conditionalFormatting>
  <conditionalFormatting sqref="AC20:AH45">
    <cfRule type="expression" priority="15" aboveAverage="0" equalAverage="0" bottom="0" percent="0" rank="0" text="" dxfId="135">
      <formula>AND($F$15&lt;&gt;4,$F$15&lt;&gt;5)</formula>
    </cfRule>
  </conditionalFormatting>
  <conditionalFormatting sqref="V7:Z16 AA8:AP9 AA11:AP12 AA14:AP16 V20:Z45">
    <cfRule type="expression" priority="16" aboveAverage="0" equalAverage="0" bottom="0" percent="0" rank="0" text="" dxfId="136">
      <formula>$B$9="処遇加算なし"</formula>
    </cfRule>
  </conditionalFormatting>
  <conditionalFormatting sqref="Q9:S9">
    <cfRule type="expression" priority="17" aboveAverage="0" equalAverage="0" bottom="0" percent="0" rank="0" text="" dxfId="137">
      <formula>$B$9="処遇加算なし"</formula>
    </cfRule>
  </conditionalFormatting>
  <conditionalFormatting sqref="G10:S11">
    <cfRule type="expression" priority="18" aboveAverage="0" equalAverage="0" bottom="0" percent="0" rank="0" text="" dxfId="138">
      <formula>$B$9="処遇加算なし"</formula>
    </cfRule>
  </conditionalFormatting>
  <conditionalFormatting sqref="AD24:AH24">
    <cfRule type="expression" priority="19" aboveAverage="0" equalAverage="0" bottom="0" percent="0" rank="0" text="" dxfId="139">
      <formula>AND($F$15&lt;&gt;4,$F$15&lt;&gt;5)</formula>
    </cfRule>
  </conditionalFormatting>
  <conditionalFormatting sqref="AD28:AH28">
    <cfRule type="expression" priority="20" aboveAverage="0" equalAverage="0" bottom="0" percent="0" rank="0" text="" dxfId="140">
      <formula>AND($F$15&lt;&gt;4,$F$15&lt;&gt;5)</formula>
    </cfRule>
  </conditionalFormatting>
  <conditionalFormatting sqref="AD32:AH32">
    <cfRule type="expression" priority="21" aboveAverage="0" equalAverage="0" bottom="0" percent="0" rank="0" text="" dxfId="141">
      <formula>AND($F$15&lt;&gt;4,$F$15&lt;&gt;5)</formula>
    </cfRule>
  </conditionalFormatting>
  <conditionalFormatting sqref="AS24:BH26">
    <cfRule type="expression" priority="22" aboveAverage="0" equalAverage="0" bottom="0" percent="0" rank="0" text="" dxfId="142">
      <formula>OR($AS$24="－",$AS$24="")</formula>
    </cfRule>
  </conditionalFormatting>
  <conditionalFormatting sqref="AS28:BH30">
    <cfRule type="expression" priority="23" aboveAverage="0" equalAverage="0" bottom="0" percent="0" rank="0" text="" dxfId="143">
      <formula>OR($AS$28="－",$AS$28="")</formula>
    </cfRule>
  </conditionalFormatting>
  <conditionalFormatting sqref="AS32:BH34">
    <cfRule type="expression" priority="24" aboveAverage="0" equalAverage="0" bottom="0" percent="0" rank="0" text="" dxfId="144">
      <formula>OR($AS$32="－",$AS$32="")</formula>
    </cfRule>
  </conditionalFormatting>
  <conditionalFormatting sqref="AL41:AP41">
    <cfRule type="expression" priority="25" aboveAverage="0" equalAverage="0" bottom="0" percent="0" rank="0" text="" dxfId="145">
      <formula>$AP$62=2</formula>
    </cfRule>
  </conditionalFormatting>
  <conditionalFormatting sqref="AD41:AH41">
    <cfRule type="expression" priority="26" aboveAverage="0" equalAverage="0" bottom="0" percent="0" rank="0" text="" dxfId="146">
      <formula>$AH$62=2</formula>
    </cfRule>
  </conditionalFormatting>
  <conditionalFormatting sqref="AG37:AH37">
    <cfRule type="expression" priority="27" aboveAverage="0" equalAverage="0" bottom="0" percent="0" rank="0" text="" dxfId="147">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148">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149">
      <formula>$F$15&lt;&gt;4</formula>
    </cfRule>
  </conditionalFormatting>
  <conditionalFormatting sqref="G9:P9">
    <cfRule type="expression" priority="30" aboveAverage="0" equalAverage="0" bottom="0" percent="0" rank="0" text="" dxfId="150">
      <formula>$B$9="処遇加算なし"</formula>
    </cfRule>
  </conditionalFormatting>
  <conditionalFormatting sqref="AS36:BH38">
    <cfRule type="expression" priority="31" aboveAverage="0" equalAverage="0" bottom="0" percent="0" rank="0" text="" dxfId="151">
      <formula>OR($AS$36="－",$AS$36="")</formula>
    </cfRule>
  </conditionalFormatting>
  <conditionalFormatting sqref="AS40:BH42">
    <cfRule type="expression" priority="32" aboveAverage="0" equalAverage="0" bottom="0" percent="0" rank="0" text="" dxfId="152">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366</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L57" s="637"/>
      <c r="BN57" s="637"/>
      <c r="BO57" s="637"/>
      <c r="BP57" s="637"/>
      <c r="BQ57" s="637"/>
      <c r="BR57" s="637"/>
      <c r="BS57" s="637"/>
      <c r="BT57" s="637"/>
      <c r="BU57" s="637"/>
      <c r="BV57" s="637"/>
      <c r="BW57" s="637"/>
      <c r="BX57" s="637"/>
      <c r="BY57" s="637"/>
      <c r="BZ57" s="637"/>
      <c r="CA57" s="637"/>
      <c r="CB57" s="637"/>
      <c r="CD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L58" s="637"/>
      <c r="BN58" s="637"/>
      <c r="BO58" s="637"/>
      <c r="BP58" s="637"/>
      <c r="BQ58" s="637"/>
      <c r="BR58" s="637"/>
      <c r="BS58" s="637"/>
      <c r="BT58" s="637"/>
      <c r="BU58" s="637"/>
      <c r="BV58" s="637"/>
      <c r="BW58" s="637"/>
      <c r="BX58" s="637"/>
      <c r="BY58" s="637"/>
      <c r="BZ58" s="637"/>
      <c r="CA58" s="637"/>
      <c r="CB58" s="637"/>
      <c r="CD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L59" s="637"/>
      <c r="BN59" s="637"/>
      <c r="BO59" s="637"/>
      <c r="BP59" s="637"/>
      <c r="BQ59" s="637"/>
      <c r="BR59" s="637"/>
      <c r="BS59" s="637"/>
      <c r="BT59" s="637"/>
      <c r="BU59" s="637"/>
      <c r="BV59" s="637"/>
      <c r="BW59" s="637"/>
      <c r="BX59" s="637"/>
      <c r="BY59" s="637"/>
      <c r="BZ59" s="637"/>
      <c r="CA59" s="637"/>
      <c r="CB59" s="637"/>
      <c r="CD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L60" s="637"/>
      <c r="BN60" s="637"/>
      <c r="BO60" s="637"/>
      <c r="BP60" s="637"/>
      <c r="BQ60" s="637"/>
      <c r="BR60" s="637"/>
      <c r="BS60" s="637"/>
      <c r="BT60" s="637"/>
      <c r="BU60" s="637"/>
      <c r="BV60" s="637"/>
      <c r="BW60" s="637"/>
      <c r="BX60" s="637"/>
      <c r="BY60" s="637"/>
      <c r="BZ60" s="637"/>
      <c r="CA60" s="637"/>
      <c r="CB60" s="637"/>
      <c r="CD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L61" s="637"/>
      <c r="BN61" s="637"/>
      <c r="BO61" s="637"/>
      <c r="BP61" s="637"/>
      <c r="BQ61" s="637"/>
      <c r="BR61" s="637"/>
      <c r="BS61" s="637"/>
      <c r="BT61" s="637"/>
      <c r="BU61" s="637"/>
      <c r="BV61" s="637"/>
      <c r="BW61" s="637"/>
      <c r="BX61" s="637"/>
      <c r="BY61" s="637"/>
      <c r="BZ61" s="637"/>
      <c r="CA61" s="637"/>
      <c r="CB61" s="637"/>
      <c r="CD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L62" s="637"/>
      <c r="BN62" s="637"/>
      <c r="BO62" s="637"/>
      <c r="BP62" s="637"/>
      <c r="BQ62" s="637"/>
      <c r="BR62" s="637"/>
      <c r="BS62" s="637"/>
      <c r="BT62" s="637"/>
      <c r="BU62" s="637"/>
      <c r="BV62" s="637"/>
      <c r="BW62" s="637"/>
      <c r="BX62" s="637"/>
      <c r="BY62" s="637"/>
      <c r="BZ62" s="637"/>
      <c r="CA62" s="637"/>
      <c r="CB62" s="637"/>
      <c r="CD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L63" s="637"/>
      <c r="BN63" s="637"/>
      <c r="BO63" s="637"/>
      <c r="BP63" s="637"/>
      <c r="BQ63" s="637"/>
      <c r="BR63" s="637"/>
      <c r="BS63" s="637"/>
      <c r="BT63" s="637"/>
      <c r="BU63" s="637"/>
      <c r="BV63" s="637"/>
      <c r="BW63" s="637"/>
      <c r="BX63" s="637"/>
      <c r="BY63" s="637"/>
      <c r="BZ63" s="637"/>
      <c r="CA63" s="637"/>
      <c r="CB63" s="637"/>
      <c r="CD63" s="638"/>
    </row>
    <row r="64" customFormat="false" ht="15.95" hidden="false" customHeight="true" outlineLevel="0" collapsed="false">
      <c r="BL64" s="526"/>
      <c r="BM64" s="526"/>
      <c r="BN64" s="526"/>
      <c r="BO64" s="526"/>
      <c r="BP64" s="526"/>
      <c r="BQ64" s="526"/>
      <c r="BR64" s="526"/>
      <c r="BS64" s="526"/>
      <c r="BT64" s="526"/>
      <c r="BU64" s="526"/>
      <c r="BV64" s="526"/>
      <c r="BW64" s="526"/>
      <c r="BX64" s="526"/>
      <c r="BY64" s="526"/>
      <c r="BZ64" s="526"/>
      <c r="CA64" s="526"/>
      <c r="CB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SUM(事業所個票４!BU51)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zGGL7iCNg8lpT6v/0ymnPqBLgiOWnXXqV4InVTnGm1Wi5S+oIVfSBTjkisL9pRWpq14g/jPAshwfkX5P0uffYQ==" saltValue="l7A9nfCrvG/+fRHmNMTzag=="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153">
      <formula>OR($AS$44="－",$AS$44="")</formula>
    </cfRule>
  </conditionalFormatting>
  <conditionalFormatting sqref="V21:AP22">
    <cfRule type="expression" priority="3" aboveAverage="0" equalAverage="0" bottom="0" percent="0" rank="0" text="" dxfId="154">
      <formula>$L$9="ベア加算"</formula>
    </cfRule>
  </conditionalFormatting>
  <conditionalFormatting sqref="B21:U22">
    <cfRule type="expression" priority="4" aboveAverage="0" equalAverage="0" bottom="0" percent="0" rank="0" text="" dxfId="155">
      <formula>$L$9="ベア加算"</formula>
    </cfRule>
  </conditionalFormatting>
  <conditionalFormatting sqref="B12:S12">
    <cfRule type="expression" priority="5" aboveAverage="0" equalAverage="0" bottom="0" percent="0" rank="0" text="" dxfId="156">
      <formula>OR($B$9="",$G$9="",$L$9="")</formula>
    </cfRule>
  </conditionalFormatting>
  <conditionalFormatting sqref="V10:AP12">
    <cfRule type="expression" priority="6" aboveAverage="0" equalAverage="0" bottom="0" percent="0" rank="0" text="" dxfId="157">
      <formula>$V$11=""</formula>
    </cfRule>
  </conditionalFormatting>
  <conditionalFormatting sqref="V13:AP16">
    <cfRule type="expression" priority="7" aboveAverage="0" equalAverage="0" bottom="0" percent="0" rank="0" text="" dxfId="158">
      <formula>$V$14=""</formula>
    </cfRule>
  </conditionalFormatting>
  <conditionalFormatting sqref="AS20:BH22">
    <cfRule type="expression" priority="8" aboveAverage="0" equalAverage="0" bottom="0" percent="0" rank="0" text="" dxfId="159">
      <formula>OR($AS$20="－",$AS$20="")</formula>
    </cfRule>
  </conditionalFormatting>
  <conditionalFormatting sqref="AT14:AZ16">
    <cfRule type="expression" priority="9" aboveAverage="0" equalAverage="0" bottom="0" percent="0" rank="0" text="" dxfId="160">
      <formula>$V$14=""</formula>
    </cfRule>
  </conditionalFormatting>
  <conditionalFormatting sqref="AT11:AZ12">
    <cfRule type="expression" priority="10" aboveAverage="0" equalAverage="0" bottom="0" percent="0" rank="0" text="" dxfId="161">
      <formula>$V$11=""</formula>
    </cfRule>
  </conditionalFormatting>
  <conditionalFormatting sqref="P5:R5">
    <cfRule type="expression" priority="11" aboveAverage="0" equalAverage="0" bottom="0" percent="0" rank="0" text="" dxfId="162">
      <formula>OR($Y$5="訪問型サービス（総合事業）",$Y$5="通所型サービス（総合事業）")</formula>
    </cfRule>
  </conditionalFormatting>
  <conditionalFormatting sqref="P15">
    <cfRule type="expression" priority="12" aboveAverage="0" equalAverage="0" bottom="0" percent="0" rank="0" text="" dxfId="163">
      <formula>OR($P$15&lt;1,$P$15&gt;12)</formula>
    </cfRule>
  </conditionalFormatting>
  <conditionalFormatting sqref="B8:S8 V7:Z16 AA8:AP9 AA11:AP12 AA14:AP16 V20:Z45 B10:S11 Q9:S9">
    <cfRule type="expression" priority="13" aboveAverage="0" equalAverage="0" bottom="0" percent="0" rank="0" text="" dxfId="164">
      <formula>$F$15&lt;&gt;4</formula>
    </cfRule>
  </conditionalFormatting>
  <conditionalFormatting sqref="AA21:AB45 AA48:AB50">
    <cfRule type="expression" priority="14" aboveAverage="0" equalAverage="0" bottom="0" percent="0" rank="0" text="" dxfId="165">
      <formula>AND($F$15&lt;&gt;4,$F$15&lt;&gt;5)</formula>
    </cfRule>
  </conditionalFormatting>
  <conditionalFormatting sqref="AC20:AH45">
    <cfRule type="expression" priority="15" aboveAverage="0" equalAverage="0" bottom="0" percent="0" rank="0" text="" dxfId="166">
      <formula>AND($F$15&lt;&gt;4,$F$15&lt;&gt;5)</formula>
    </cfRule>
  </conditionalFormatting>
  <conditionalFormatting sqref="V7:Z16 AA8:AP9 AA11:AP12 AA14:AP16 V20:Z45">
    <cfRule type="expression" priority="16" aboveAverage="0" equalAverage="0" bottom="0" percent="0" rank="0" text="" dxfId="167">
      <formula>$B$9="処遇加算なし"</formula>
    </cfRule>
  </conditionalFormatting>
  <conditionalFormatting sqref="Q9:S9">
    <cfRule type="expression" priority="17" aboveAverage="0" equalAverage="0" bottom="0" percent="0" rank="0" text="" dxfId="168">
      <formula>$B$9="処遇加算なし"</formula>
    </cfRule>
  </conditionalFormatting>
  <conditionalFormatting sqref="G10:S11">
    <cfRule type="expression" priority="18" aboveAverage="0" equalAverage="0" bottom="0" percent="0" rank="0" text="" dxfId="169">
      <formula>$B$9="処遇加算なし"</formula>
    </cfRule>
  </conditionalFormatting>
  <conditionalFormatting sqref="AD24:AH24">
    <cfRule type="expression" priority="19" aboveAverage="0" equalAverage="0" bottom="0" percent="0" rank="0" text="" dxfId="170">
      <formula>AND($F$15&lt;&gt;4,$F$15&lt;&gt;5)</formula>
    </cfRule>
  </conditionalFormatting>
  <conditionalFormatting sqref="AD28:AH28">
    <cfRule type="expression" priority="20" aboveAverage="0" equalAverage="0" bottom="0" percent="0" rank="0" text="" dxfId="171">
      <formula>AND($F$15&lt;&gt;4,$F$15&lt;&gt;5)</formula>
    </cfRule>
  </conditionalFormatting>
  <conditionalFormatting sqref="AD32:AH32">
    <cfRule type="expression" priority="21" aboveAverage="0" equalAverage="0" bottom="0" percent="0" rank="0" text="" dxfId="172">
      <formula>AND($F$15&lt;&gt;4,$F$15&lt;&gt;5)</formula>
    </cfRule>
  </conditionalFormatting>
  <conditionalFormatting sqref="AS24:BH26">
    <cfRule type="expression" priority="22" aboveAverage="0" equalAverage="0" bottom="0" percent="0" rank="0" text="" dxfId="173">
      <formula>OR($AS$24="－",$AS$24="")</formula>
    </cfRule>
  </conditionalFormatting>
  <conditionalFormatting sqref="AS28:BH30">
    <cfRule type="expression" priority="23" aboveAverage="0" equalAverage="0" bottom="0" percent="0" rank="0" text="" dxfId="174">
      <formula>OR($AS$28="－",$AS$28="")</formula>
    </cfRule>
  </conditionalFormatting>
  <conditionalFormatting sqref="AS32:BH34">
    <cfRule type="expression" priority="24" aboveAverage="0" equalAverage="0" bottom="0" percent="0" rank="0" text="" dxfId="175">
      <formula>OR($AS$32="－",$AS$32="")</formula>
    </cfRule>
  </conditionalFormatting>
  <conditionalFormatting sqref="AL41:AP41">
    <cfRule type="expression" priority="25" aboveAverage="0" equalAverage="0" bottom="0" percent="0" rank="0" text="" dxfId="176">
      <formula>$AP$62=2</formula>
    </cfRule>
  </conditionalFormatting>
  <conditionalFormatting sqref="AD41:AH41">
    <cfRule type="expression" priority="26" aboveAverage="0" equalAverage="0" bottom="0" percent="0" rank="0" text="" dxfId="177">
      <formula>$AH$62=2</formula>
    </cfRule>
  </conditionalFormatting>
  <conditionalFormatting sqref="AG37:AH37">
    <cfRule type="expression" priority="27" aboveAverage="0" equalAverage="0" bottom="0" percent="0" rank="0" text="" dxfId="17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179">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180">
      <formula>$F$15&lt;&gt;4</formula>
    </cfRule>
  </conditionalFormatting>
  <conditionalFormatting sqref="G9:P9">
    <cfRule type="expression" priority="30" aboveAverage="0" equalAverage="0" bottom="0" percent="0" rank="0" text="" dxfId="181">
      <formula>$B$9="処遇加算なし"</formula>
    </cfRule>
  </conditionalFormatting>
  <conditionalFormatting sqref="AS36:BH38">
    <cfRule type="expression" priority="31" aboveAverage="0" equalAverage="0" bottom="0" percent="0" rank="0" text="" dxfId="182">
      <formula>OR($AS$36="－",$AS$36="")</formula>
    </cfRule>
  </conditionalFormatting>
  <conditionalFormatting sqref="AS40:BH42">
    <cfRule type="expression" priority="32" aboveAverage="0" equalAverage="0" bottom="0" percent="0" rank="0" text="" dxfId="183">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367</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H57" s="637"/>
      <c r="BJ57" s="637"/>
      <c r="BK57" s="637"/>
      <c r="BL57" s="637"/>
      <c r="BM57" s="637"/>
      <c r="BN57" s="637"/>
      <c r="BO57" s="637"/>
      <c r="BP57" s="637"/>
      <c r="BQ57" s="637"/>
      <c r="BR57" s="637"/>
      <c r="BS57" s="637"/>
      <c r="BT57" s="637"/>
      <c r="BU57" s="637"/>
      <c r="BV57" s="637"/>
      <c r="BW57" s="637"/>
      <c r="BX57" s="637"/>
      <c r="BZ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H58" s="637"/>
      <c r="BJ58" s="637"/>
      <c r="BK58" s="637"/>
      <c r="BL58" s="637"/>
      <c r="BM58" s="637"/>
      <c r="BN58" s="637"/>
      <c r="BO58" s="637"/>
      <c r="BP58" s="637"/>
      <c r="BQ58" s="637"/>
      <c r="BR58" s="637"/>
      <c r="BS58" s="637"/>
      <c r="BT58" s="637"/>
      <c r="BU58" s="637"/>
      <c r="BV58" s="637"/>
      <c r="BW58" s="637"/>
      <c r="BX58" s="637"/>
      <c r="BZ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H59" s="637"/>
      <c r="BJ59" s="637"/>
      <c r="BK59" s="637"/>
      <c r="BL59" s="637"/>
      <c r="BM59" s="637"/>
      <c r="BN59" s="637"/>
      <c r="BO59" s="637"/>
      <c r="BP59" s="637"/>
      <c r="BQ59" s="637"/>
      <c r="BR59" s="637"/>
      <c r="BS59" s="637"/>
      <c r="BT59" s="637"/>
      <c r="BU59" s="637"/>
      <c r="BV59" s="637"/>
      <c r="BW59" s="637"/>
      <c r="BX59" s="637"/>
      <c r="BZ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H60" s="637"/>
      <c r="BJ60" s="637"/>
      <c r="BK60" s="637"/>
      <c r="BL60" s="637"/>
      <c r="BM60" s="637"/>
      <c r="BN60" s="637"/>
      <c r="BO60" s="637"/>
      <c r="BP60" s="637"/>
      <c r="BQ60" s="637"/>
      <c r="BR60" s="637"/>
      <c r="BS60" s="637"/>
      <c r="BT60" s="637"/>
      <c r="BU60" s="637"/>
      <c r="BV60" s="637"/>
      <c r="BW60" s="637"/>
      <c r="BX60" s="637"/>
      <c r="BZ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H61" s="637"/>
      <c r="BJ61" s="637"/>
      <c r="BK61" s="637"/>
      <c r="BL61" s="637"/>
      <c r="BM61" s="637"/>
      <c r="BN61" s="637"/>
      <c r="BO61" s="637"/>
      <c r="BP61" s="637"/>
      <c r="BQ61" s="637"/>
      <c r="BR61" s="637"/>
      <c r="BS61" s="637"/>
      <c r="BT61" s="637"/>
      <c r="BU61" s="637"/>
      <c r="BV61" s="637"/>
      <c r="BW61" s="637"/>
      <c r="BX61" s="637"/>
      <c r="BZ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H62" s="637"/>
      <c r="BJ62" s="637"/>
      <c r="BK62" s="637"/>
      <c r="BL62" s="637"/>
      <c r="BM62" s="637"/>
      <c r="BN62" s="637"/>
      <c r="BO62" s="637"/>
      <c r="BP62" s="637"/>
      <c r="BQ62" s="637"/>
      <c r="BR62" s="637"/>
      <c r="BS62" s="637"/>
      <c r="BT62" s="637"/>
      <c r="BU62" s="637"/>
      <c r="BV62" s="637"/>
      <c r="BW62" s="637"/>
      <c r="BX62" s="637"/>
      <c r="BZ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H63" s="637"/>
      <c r="BJ63" s="637"/>
      <c r="BK63" s="637"/>
      <c r="BL63" s="637"/>
      <c r="BM63" s="637"/>
      <c r="BN63" s="637"/>
      <c r="BO63" s="637"/>
      <c r="BP63" s="637"/>
      <c r="BQ63" s="637"/>
      <c r="BR63" s="637"/>
      <c r="BS63" s="637"/>
      <c r="BT63" s="637"/>
      <c r="BU63" s="637"/>
      <c r="BV63" s="637"/>
      <c r="BW63" s="637"/>
      <c r="BX63" s="637"/>
      <c r="BZ63" s="638"/>
    </row>
    <row r="64" customFormat="false" ht="15.95" hidden="false" customHeight="true" outlineLevel="0" collapsed="false">
      <c r="BP64" s="526"/>
      <c r="BQ64" s="526"/>
      <c r="BR64" s="526"/>
      <c r="BS64" s="526"/>
      <c r="BT64" s="526"/>
      <c r="BU64" s="526"/>
      <c r="BV64" s="526"/>
      <c r="BW64" s="526"/>
      <c r="BX64" s="526"/>
      <c r="BY64" s="526"/>
      <c r="BZ64" s="526"/>
      <c r="CA64" s="526"/>
      <c r="CB64" s="526"/>
      <c r="CC64" s="526"/>
      <c r="CD64" s="526"/>
      <c r="CE64" s="526"/>
      <c r="CF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SUM(事業所個票５!BU51)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AY+vhTG9pTcm+sIBgrRuexPhStr2c4RrdHWl3B2TX51kjIEqX5isHdOa6ijIJXsOBLm6Pe+tkCONs35RqYe+AA==" saltValue="m2Ab3auNrI8TMyk9NqBOaw=="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184">
      <formula>OR($AS$44="－",$AS$44="")</formula>
    </cfRule>
  </conditionalFormatting>
  <conditionalFormatting sqref="V21:AP22">
    <cfRule type="expression" priority="3" aboveAverage="0" equalAverage="0" bottom="0" percent="0" rank="0" text="" dxfId="185">
      <formula>$L$9="ベア加算"</formula>
    </cfRule>
  </conditionalFormatting>
  <conditionalFormatting sqref="B21:U22">
    <cfRule type="expression" priority="4" aboveAverage="0" equalAverage="0" bottom="0" percent="0" rank="0" text="" dxfId="186">
      <formula>$L$9="ベア加算"</formula>
    </cfRule>
  </conditionalFormatting>
  <conditionalFormatting sqref="B12:S12">
    <cfRule type="expression" priority="5" aboveAverage="0" equalAverage="0" bottom="0" percent="0" rank="0" text="" dxfId="187">
      <formula>OR($B$9="",$G$9="",$L$9="")</formula>
    </cfRule>
  </conditionalFormatting>
  <conditionalFormatting sqref="V10:AP12">
    <cfRule type="expression" priority="6" aboveAverage="0" equalAverage="0" bottom="0" percent="0" rank="0" text="" dxfId="188">
      <formula>$V$11=""</formula>
    </cfRule>
  </conditionalFormatting>
  <conditionalFormatting sqref="V13:AP16">
    <cfRule type="expression" priority="7" aboveAverage="0" equalAverage="0" bottom="0" percent="0" rank="0" text="" dxfId="189">
      <formula>$V$14=""</formula>
    </cfRule>
  </conditionalFormatting>
  <conditionalFormatting sqref="AS20:BH22">
    <cfRule type="expression" priority="8" aboveAverage="0" equalAverage="0" bottom="0" percent="0" rank="0" text="" dxfId="190">
      <formula>OR($AS$20="－",$AS$20="")</formula>
    </cfRule>
  </conditionalFormatting>
  <conditionalFormatting sqref="AT14:AZ16">
    <cfRule type="expression" priority="9" aboveAverage="0" equalAverage="0" bottom="0" percent="0" rank="0" text="" dxfId="191">
      <formula>$V$14=""</formula>
    </cfRule>
  </conditionalFormatting>
  <conditionalFormatting sqref="AT11:AZ12">
    <cfRule type="expression" priority="10" aboveAverage="0" equalAverage="0" bottom="0" percent="0" rank="0" text="" dxfId="192">
      <formula>$V$11=""</formula>
    </cfRule>
  </conditionalFormatting>
  <conditionalFormatting sqref="P5:R5">
    <cfRule type="expression" priority="11" aboveAverage="0" equalAverage="0" bottom="0" percent="0" rank="0" text="" dxfId="193">
      <formula>OR($Y$5="訪問型サービス（総合事業）",$Y$5="通所型サービス（総合事業）")</formula>
    </cfRule>
  </conditionalFormatting>
  <conditionalFormatting sqref="P15">
    <cfRule type="expression" priority="12" aboveAverage="0" equalAverage="0" bottom="0" percent="0" rank="0" text="" dxfId="194">
      <formula>OR($P$15&lt;1,$P$15&gt;12)</formula>
    </cfRule>
  </conditionalFormatting>
  <conditionalFormatting sqref="B8:S8 V7:Z16 AA8:AP9 AA11:AP12 AA14:AP16 V20:Z45 B10:S11 Q9:S9">
    <cfRule type="expression" priority="13" aboveAverage="0" equalAverage="0" bottom="0" percent="0" rank="0" text="" dxfId="195">
      <formula>$F$15&lt;&gt;4</formula>
    </cfRule>
  </conditionalFormatting>
  <conditionalFormatting sqref="AA21:AB45 AA48:AB50">
    <cfRule type="expression" priority="14" aboveAverage="0" equalAverage="0" bottom="0" percent="0" rank="0" text="" dxfId="196">
      <formula>AND($F$15&lt;&gt;4,$F$15&lt;&gt;5)</formula>
    </cfRule>
  </conditionalFormatting>
  <conditionalFormatting sqref="AC20:AH45">
    <cfRule type="expression" priority="15" aboveAverage="0" equalAverage="0" bottom="0" percent="0" rank="0" text="" dxfId="197">
      <formula>AND($F$15&lt;&gt;4,$F$15&lt;&gt;5)</formula>
    </cfRule>
  </conditionalFormatting>
  <conditionalFormatting sqref="V7:Z16 AA8:AP9 AA11:AP12 AA14:AP16 V20:Z45">
    <cfRule type="expression" priority="16" aboveAverage="0" equalAverage="0" bottom="0" percent="0" rank="0" text="" dxfId="198">
      <formula>$B$9="処遇加算なし"</formula>
    </cfRule>
  </conditionalFormatting>
  <conditionalFormatting sqref="Q9:S9">
    <cfRule type="expression" priority="17" aboveAverage="0" equalAverage="0" bottom="0" percent="0" rank="0" text="" dxfId="199">
      <formula>$B$9="処遇加算なし"</formula>
    </cfRule>
  </conditionalFormatting>
  <conditionalFormatting sqref="G10:S11">
    <cfRule type="expression" priority="18" aboveAverage="0" equalAverage="0" bottom="0" percent="0" rank="0" text="" dxfId="200">
      <formula>$B$9="処遇加算なし"</formula>
    </cfRule>
  </conditionalFormatting>
  <conditionalFormatting sqref="AD24:AH24">
    <cfRule type="expression" priority="19" aboveAverage="0" equalAverage="0" bottom="0" percent="0" rank="0" text="" dxfId="201">
      <formula>AND($F$15&lt;&gt;4,$F$15&lt;&gt;5)</formula>
    </cfRule>
  </conditionalFormatting>
  <conditionalFormatting sqref="AD28:AH28">
    <cfRule type="expression" priority="20" aboveAverage="0" equalAverage="0" bottom="0" percent="0" rank="0" text="" dxfId="202">
      <formula>AND($F$15&lt;&gt;4,$F$15&lt;&gt;5)</formula>
    </cfRule>
  </conditionalFormatting>
  <conditionalFormatting sqref="AD32:AH32">
    <cfRule type="expression" priority="21" aboveAverage="0" equalAverage="0" bottom="0" percent="0" rank="0" text="" dxfId="203">
      <formula>AND($F$15&lt;&gt;4,$F$15&lt;&gt;5)</formula>
    </cfRule>
  </conditionalFormatting>
  <conditionalFormatting sqref="AS24:BH26">
    <cfRule type="expression" priority="22" aboveAverage="0" equalAverage="0" bottom="0" percent="0" rank="0" text="" dxfId="204">
      <formula>OR($AS$24="－",$AS$24="")</formula>
    </cfRule>
  </conditionalFormatting>
  <conditionalFormatting sqref="AS28:BH30">
    <cfRule type="expression" priority="23" aboveAverage="0" equalAverage="0" bottom="0" percent="0" rank="0" text="" dxfId="205">
      <formula>OR($AS$28="－",$AS$28="")</formula>
    </cfRule>
  </conditionalFormatting>
  <conditionalFormatting sqref="AS32:BH34">
    <cfRule type="expression" priority="24" aboveAverage="0" equalAverage="0" bottom="0" percent="0" rank="0" text="" dxfId="206">
      <formula>OR($AS$32="－",$AS$32="")</formula>
    </cfRule>
  </conditionalFormatting>
  <conditionalFormatting sqref="AL41:AP41">
    <cfRule type="expression" priority="25" aboveAverage="0" equalAverage="0" bottom="0" percent="0" rank="0" text="" dxfId="207">
      <formula>$AP$62=2</formula>
    </cfRule>
  </conditionalFormatting>
  <conditionalFormatting sqref="AD41:AH41">
    <cfRule type="expression" priority="26" aboveAverage="0" equalAverage="0" bottom="0" percent="0" rank="0" text="" dxfId="208">
      <formula>$AH$62=2</formula>
    </cfRule>
  </conditionalFormatting>
  <conditionalFormatting sqref="AG37:AH37">
    <cfRule type="expression" priority="27" aboveAverage="0" equalAverage="0" bottom="0" percent="0" rank="0" text="" dxfId="209">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210">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211">
      <formula>$F$15&lt;&gt;4</formula>
    </cfRule>
  </conditionalFormatting>
  <conditionalFormatting sqref="G9:P9">
    <cfRule type="expression" priority="30" aboveAverage="0" equalAverage="0" bottom="0" percent="0" rank="0" text="" dxfId="212">
      <formula>$B$9="処遇加算なし"</formula>
    </cfRule>
  </conditionalFormatting>
  <conditionalFormatting sqref="AS36:BH38">
    <cfRule type="expression" priority="31" aboveAverage="0" equalAverage="0" bottom="0" percent="0" rank="0" text="" dxfId="213">
      <formula>OR($AS$36="－",$AS$36="")</formula>
    </cfRule>
  </conditionalFormatting>
  <conditionalFormatting sqref="AS40:BH42">
    <cfRule type="expression" priority="32" aboveAverage="0" equalAverage="0" bottom="0" percent="0" rank="0" text="" dxfId="214">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368</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J57" s="637"/>
      <c r="BL57" s="637"/>
      <c r="BM57" s="637"/>
      <c r="BN57" s="637"/>
      <c r="BO57" s="637"/>
      <c r="BP57" s="637"/>
      <c r="BQ57" s="637"/>
      <c r="BR57" s="637"/>
      <c r="BS57" s="637"/>
      <c r="BT57" s="637"/>
      <c r="BU57" s="637"/>
      <c r="BV57" s="637"/>
      <c r="BW57" s="637"/>
      <c r="BX57" s="637"/>
      <c r="BY57" s="637"/>
      <c r="BZ57" s="637"/>
      <c r="CB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J58" s="637"/>
      <c r="BL58" s="637"/>
      <c r="BM58" s="637"/>
      <c r="BN58" s="637"/>
      <c r="BO58" s="637"/>
      <c r="BP58" s="637"/>
      <c r="BQ58" s="637"/>
      <c r="BR58" s="637"/>
      <c r="BS58" s="637"/>
      <c r="BT58" s="637"/>
      <c r="BU58" s="637"/>
      <c r="BV58" s="637"/>
      <c r="BW58" s="637"/>
      <c r="BX58" s="637"/>
      <c r="BY58" s="637"/>
      <c r="BZ58" s="637"/>
      <c r="CB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J59" s="637"/>
      <c r="BL59" s="637"/>
      <c r="BM59" s="637"/>
      <c r="BN59" s="637"/>
      <c r="BO59" s="637"/>
      <c r="BP59" s="637"/>
      <c r="BQ59" s="637"/>
      <c r="BR59" s="637"/>
      <c r="BS59" s="637"/>
      <c r="BT59" s="637"/>
      <c r="BU59" s="637"/>
      <c r="BV59" s="637"/>
      <c r="BW59" s="637"/>
      <c r="BX59" s="637"/>
      <c r="BY59" s="637"/>
      <c r="BZ59" s="637"/>
      <c r="CB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J60" s="637"/>
      <c r="BL60" s="637"/>
      <c r="BM60" s="637"/>
      <c r="BN60" s="637"/>
      <c r="BO60" s="637"/>
      <c r="BP60" s="637"/>
      <c r="BQ60" s="637"/>
      <c r="BR60" s="637"/>
      <c r="BS60" s="637"/>
      <c r="BT60" s="637"/>
      <c r="BU60" s="637"/>
      <c r="BV60" s="637"/>
      <c r="BW60" s="637"/>
      <c r="BX60" s="637"/>
      <c r="BY60" s="637"/>
      <c r="BZ60" s="637"/>
      <c r="CB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J61" s="637"/>
      <c r="BL61" s="637"/>
      <c r="BM61" s="637"/>
      <c r="BN61" s="637"/>
      <c r="BO61" s="637"/>
      <c r="BP61" s="637"/>
      <c r="BQ61" s="637"/>
      <c r="BR61" s="637"/>
      <c r="BS61" s="637"/>
      <c r="BT61" s="637"/>
      <c r="BU61" s="637"/>
      <c r="BV61" s="637"/>
      <c r="BW61" s="637"/>
      <c r="BX61" s="637"/>
      <c r="BY61" s="637"/>
      <c r="BZ61" s="637"/>
      <c r="CB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J62" s="637"/>
      <c r="BL62" s="637"/>
      <c r="BM62" s="637"/>
      <c r="BN62" s="637"/>
      <c r="BO62" s="637"/>
      <c r="BP62" s="637"/>
      <c r="BQ62" s="637"/>
      <c r="BR62" s="637"/>
      <c r="BS62" s="637"/>
      <c r="BT62" s="637"/>
      <c r="BU62" s="637"/>
      <c r="BV62" s="637"/>
      <c r="BW62" s="637"/>
      <c r="BX62" s="637"/>
      <c r="BY62" s="637"/>
      <c r="BZ62" s="637"/>
      <c r="CB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J63" s="637"/>
      <c r="BL63" s="637"/>
      <c r="BM63" s="637"/>
      <c r="BN63" s="637"/>
      <c r="BO63" s="637"/>
      <c r="BP63" s="637"/>
      <c r="BQ63" s="637"/>
      <c r="BR63" s="637"/>
      <c r="BS63" s="637"/>
      <c r="BT63" s="637"/>
      <c r="BU63" s="637"/>
      <c r="BV63" s="637"/>
      <c r="BW63" s="637"/>
      <c r="BX63" s="637"/>
      <c r="BY63" s="637"/>
      <c r="BZ63" s="637"/>
      <c r="CB63" s="638"/>
    </row>
    <row r="64" customFormat="false" ht="15.95" hidden="false" customHeight="true" outlineLevel="0" collapsed="false">
      <c r="BP64" s="526"/>
      <c r="BQ64" s="526"/>
      <c r="BR64" s="526"/>
      <c r="BS64" s="526"/>
      <c r="BT64" s="526"/>
      <c r="BU64" s="526"/>
      <c r="BV64" s="526"/>
      <c r="BW64" s="526"/>
      <c r="BX64" s="526"/>
      <c r="BY64" s="526"/>
      <c r="BZ64" s="526"/>
      <c r="CA64" s="526"/>
      <c r="CB64" s="526"/>
      <c r="CC64" s="526"/>
      <c r="CD64" s="526"/>
      <c r="CE64" s="526"/>
      <c r="CF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SUM(事業所個票６!BU51)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UqOzjZm7mgj7GKm5b1tXLcuLYrQv46ytKuWAkrVb6IrAfZlqqd7w8w9AoUaSLJKIgKJktodrjNEnjYmdfPILyg==" saltValue="pesaxNPsQpb9yrvga8I5TA=="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215">
      <formula>OR($AS$44="－",$AS$44="")</formula>
    </cfRule>
  </conditionalFormatting>
  <conditionalFormatting sqref="V21:AP22">
    <cfRule type="expression" priority="3" aboveAverage="0" equalAverage="0" bottom="0" percent="0" rank="0" text="" dxfId="216">
      <formula>$L$9="ベア加算"</formula>
    </cfRule>
  </conditionalFormatting>
  <conditionalFormatting sqref="B21:U22">
    <cfRule type="expression" priority="4" aboveAverage="0" equalAverage="0" bottom="0" percent="0" rank="0" text="" dxfId="217">
      <formula>$L$9="ベア加算"</formula>
    </cfRule>
  </conditionalFormatting>
  <conditionalFormatting sqref="B12:S12">
    <cfRule type="expression" priority="5" aboveAverage="0" equalAverage="0" bottom="0" percent="0" rank="0" text="" dxfId="218">
      <formula>OR($B$9="",$G$9="",$L$9="")</formula>
    </cfRule>
  </conditionalFormatting>
  <conditionalFormatting sqref="V10:AP12">
    <cfRule type="expression" priority="6" aboveAverage="0" equalAverage="0" bottom="0" percent="0" rank="0" text="" dxfId="219">
      <formula>$V$11=""</formula>
    </cfRule>
  </conditionalFormatting>
  <conditionalFormatting sqref="V13:AP16">
    <cfRule type="expression" priority="7" aboveAverage="0" equalAverage="0" bottom="0" percent="0" rank="0" text="" dxfId="220">
      <formula>$V$14=""</formula>
    </cfRule>
  </conditionalFormatting>
  <conditionalFormatting sqref="AS20:BH22">
    <cfRule type="expression" priority="8" aboveAverage="0" equalAverage="0" bottom="0" percent="0" rank="0" text="" dxfId="221">
      <formula>OR($AS$20="－",$AS$20="")</formula>
    </cfRule>
  </conditionalFormatting>
  <conditionalFormatting sqref="AT14:AZ16">
    <cfRule type="expression" priority="9" aboveAverage="0" equalAverage="0" bottom="0" percent="0" rank="0" text="" dxfId="222">
      <formula>$V$14=""</formula>
    </cfRule>
  </conditionalFormatting>
  <conditionalFormatting sqref="AT11:AZ12">
    <cfRule type="expression" priority="10" aboveAverage="0" equalAverage="0" bottom="0" percent="0" rank="0" text="" dxfId="223">
      <formula>$V$11=""</formula>
    </cfRule>
  </conditionalFormatting>
  <conditionalFormatting sqref="P5:R5">
    <cfRule type="expression" priority="11" aboveAverage="0" equalAverage="0" bottom="0" percent="0" rank="0" text="" dxfId="224">
      <formula>OR($Y$5="訪問型サービス（総合事業）",$Y$5="通所型サービス（総合事業）")</formula>
    </cfRule>
  </conditionalFormatting>
  <conditionalFormatting sqref="P15">
    <cfRule type="expression" priority="12" aboveAverage="0" equalAverage="0" bottom="0" percent="0" rank="0" text="" dxfId="225">
      <formula>OR($P$15&lt;1,$P$15&gt;12)</formula>
    </cfRule>
  </conditionalFormatting>
  <conditionalFormatting sqref="B8:S8 V7:Z16 AA8:AP9 AA11:AP12 AA14:AP16 V20:Z45 B10:S11 Q9:S9">
    <cfRule type="expression" priority="13" aboveAverage="0" equalAverage="0" bottom="0" percent="0" rank="0" text="" dxfId="226">
      <formula>$F$15&lt;&gt;4</formula>
    </cfRule>
  </conditionalFormatting>
  <conditionalFormatting sqref="AA21:AB45 AA48:AB50">
    <cfRule type="expression" priority="14" aboveAverage="0" equalAverage="0" bottom="0" percent="0" rank="0" text="" dxfId="227">
      <formula>AND($F$15&lt;&gt;4,$F$15&lt;&gt;5)</formula>
    </cfRule>
  </conditionalFormatting>
  <conditionalFormatting sqref="AC20:AH45">
    <cfRule type="expression" priority="15" aboveAverage="0" equalAverage="0" bottom="0" percent="0" rank="0" text="" dxfId="228">
      <formula>AND($F$15&lt;&gt;4,$F$15&lt;&gt;5)</formula>
    </cfRule>
  </conditionalFormatting>
  <conditionalFormatting sqref="V7:Z16 AA8:AP9 AA11:AP12 AA14:AP16 V20:Z45">
    <cfRule type="expression" priority="16" aboveAverage="0" equalAverage="0" bottom="0" percent="0" rank="0" text="" dxfId="229">
      <formula>$B$9="処遇加算なし"</formula>
    </cfRule>
  </conditionalFormatting>
  <conditionalFormatting sqref="Q9:S9">
    <cfRule type="expression" priority="17" aboveAverage="0" equalAverage="0" bottom="0" percent="0" rank="0" text="" dxfId="230">
      <formula>$B$9="処遇加算なし"</formula>
    </cfRule>
  </conditionalFormatting>
  <conditionalFormatting sqref="G10:S11">
    <cfRule type="expression" priority="18" aboveAverage="0" equalAverage="0" bottom="0" percent="0" rank="0" text="" dxfId="231">
      <formula>$B$9="処遇加算なし"</formula>
    </cfRule>
  </conditionalFormatting>
  <conditionalFormatting sqref="AD24:AH24">
    <cfRule type="expression" priority="19" aboveAverage="0" equalAverage="0" bottom="0" percent="0" rank="0" text="" dxfId="232">
      <formula>AND($F$15&lt;&gt;4,$F$15&lt;&gt;5)</formula>
    </cfRule>
  </conditionalFormatting>
  <conditionalFormatting sqref="AD28:AH28">
    <cfRule type="expression" priority="20" aboveAverage="0" equalAverage="0" bottom="0" percent="0" rank="0" text="" dxfId="233">
      <formula>AND($F$15&lt;&gt;4,$F$15&lt;&gt;5)</formula>
    </cfRule>
  </conditionalFormatting>
  <conditionalFormatting sqref="AD32:AH32">
    <cfRule type="expression" priority="21" aboveAverage="0" equalAverage="0" bottom="0" percent="0" rank="0" text="" dxfId="234">
      <formula>AND($F$15&lt;&gt;4,$F$15&lt;&gt;5)</formula>
    </cfRule>
  </conditionalFormatting>
  <conditionalFormatting sqref="AS24:BH26">
    <cfRule type="expression" priority="22" aboveAverage="0" equalAverage="0" bottom="0" percent="0" rank="0" text="" dxfId="235">
      <formula>OR($AS$24="－",$AS$24="")</formula>
    </cfRule>
  </conditionalFormatting>
  <conditionalFormatting sqref="AS28:BH30">
    <cfRule type="expression" priority="23" aboveAverage="0" equalAverage="0" bottom="0" percent="0" rank="0" text="" dxfId="236">
      <formula>OR($AS$28="－",$AS$28="")</formula>
    </cfRule>
  </conditionalFormatting>
  <conditionalFormatting sqref="AS32:BH34">
    <cfRule type="expression" priority="24" aboveAverage="0" equalAverage="0" bottom="0" percent="0" rank="0" text="" dxfId="237">
      <formula>OR($AS$32="－",$AS$32="")</formula>
    </cfRule>
  </conditionalFormatting>
  <conditionalFormatting sqref="AL41:AP41">
    <cfRule type="expression" priority="25" aboveAverage="0" equalAverage="0" bottom="0" percent="0" rank="0" text="" dxfId="238">
      <formula>$AP$62=2</formula>
    </cfRule>
  </conditionalFormatting>
  <conditionalFormatting sqref="AD41:AH41">
    <cfRule type="expression" priority="26" aboveAverage="0" equalAverage="0" bottom="0" percent="0" rank="0" text="" dxfId="239">
      <formula>$AH$62=2</formula>
    </cfRule>
  </conditionalFormatting>
  <conditionalFormatting sqref="AG37:AH37">
    <cfRule type="expression" priority="27" aboveAverage="0" equalAverage="0" bottom="0" percent="0" rank="0" text="" dxfId="240">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24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242">
      <formula>$F$15&lt;&gt;4</formula>
    </cfRule>
  </conditionalFormatting>
  <conditionalFormatting sqref="G9:P9">
    <cfRule type="expression" priority="30" aboveAverage="0" equalAverage="0" bottom="0" percent="0" rank="0" text="" dxfId="243">
      <formula>$B$9="処遇加算なし"</formula>
    </cfRule>
  </conditionalFormatting>
  <conditionalFormatting sqref="AS36:BH38">
    <cfRule type="expression" priority="31" aboveAverage="0" equalAverage="0" bottom="0" percent="0" rank="0" text="" dxfId="244">
      <formula>OR($AS$36="－",$AS$36="")</formula>
    </cfRule>
  </conditionalFormatting>
  <conditionalFormatting sqref="AS40:BH42">
    <cfRule type="expression" priority="32" aboveAverage="0" equalAverage="0" bottom="0" percent="0" rank="0" text="" dxfId="245">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2.73"/>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2.73"/>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369</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L57" s="637"/>
      <c r="BN57" s="637"/>
      <c r="BO57" s="637"/>
      <c r="BP57" s="637"/>
      <c r="BQ57" s="637"/>
      <c r="BR57" s="637"/>
      <c r="BS57" s="637"/>
      <c r="BT57" s="637"/>
      <c r="BU57" s="637"/>
      <c r="BV57" s="637"/>
      <c r="BW57" s="637"/>
      <c r="BX57" s="637"/>
      <c r="BY57" s="637"/>
      <c r="BZ57" s="637"/>
      <c r="CA57" s="637"/>
      <c r="CB57" s="637"/>
      <c r="CD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L58" s="637"/>
      <c r="BN58" s="637"/>
      <c r="BO58" s="637"/>
      <c r="BP58" s="637"/>
      <c r="BQ58" s="637"/>
      <c r="BR58" s="637"/>
      <c r="BS58" s="637"/>
      <c r="BT58" s="637"/>
      <c r="BU58" s="637"/>
      <c r="BV58" s="637"/>
      <c r="BW58" s="637"/>
      <c r="BX58" s="637"/>
      <c r="BY58" s="637"/>
      <c r="BZ58" s="637"/>
      <c r="CA58" s="637"/>
      <c r="CB58" s="637"/>
      <c r="CD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L59" s="637"/>
      <c r="BN59" s="637"/>
      <c r="BO59" s="637"/>
      <c r="BP59" s="637"/>
      <c r="BQ59" s="637"/>
      <c r="BR59" s="637"/>
      <c r="BS59" s="637"/>
      <c r="BT59" s="637"/>
      <c r="BU59" s="637"/>
      <c r="BV59" s="637"/>
      <c r="BW59" s="637"/>
      <c r="BX59" s="637"/>
      <c r="BY59" s="637"/>
      <c r="BZ59" s="637"/>
      <c r="CA59" s="637"/>
      <c r="CB59" s="637"/>
      <c r="CD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L60" s="637"/>
      <c r="BN60" s="637"/>
      <c r="BO60" s="637"/>
      <c r="BP60" s="637"/>
      <c r="BQ60" s="637"/>
      <c r="BR60" s="637"/>
      <c r="BS60" s="637"/>
      <c r="BT60" s="637"/>
      <c r="BU60" s="637"/>
      <c r="BV60" s="637"/>
      <c r="BW60" s="637"/>
      <c r="BX60" s="637"/>
      <c r="BY60" s="637"/>
      <c r="BZ60" s="637"/>
      <c r="CA60" s="637"/>
      <c r="CB60" s="637"/>
      <c r="CD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L61" s="637"/>
      <c r="BN61" s="637"/>
      <c r="BO61" s="637"/>
      <c r="BP61" s="637"/>
      <c r="BQ61" s="637"/>
      <c r="BR61" s="637"/>
      <c r="BS61" s="637"/>
      <c r="BT61" s="637"/>
      <c r="BU61" s="637"/>
      <c r="BV61" s="637"/>
      <c r="BW61" s="637"/>
      <c r="BX61" s="637"/>
      <c r="BY61" s="637"/>
      <c r="BZ61" s="637"/>
      <c r="CA61" s="637"/>
      <c r="CB61" s="637"/>
      <c r="CD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L62" s="637"/>
      <c r="BN62" s="637"/>
      <c r="BO62" s="637"/>
      <c r="BP62" s="637"/>
      <c r="BQ62" s="637"/>
      <c r="BR62" s="637"/>
      <c r="BS62" s="637"/>
      <c r="BT62" s="637"/>
      <c r="BU62" s="637"/>
      <c r="BV62" s="637"/>
      <c r="BW62" s="637"/>
      <c r="BX62" s="637"/>
      <c r="BY62" s="637"/>
      <c r="BZ62" s="637"/>
      <c r="CA62" s="637"/>
      <c r="CB62" s="637"/>
      <c r="CD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L63" s="637"/>
      <c r="BN63" s="637"/>
      <c r="BO63" s="637"/>
      <c r="BP63" s="637"/>
      <c r="BQ63" s="637"/>
      <c r="BR63" s="637"/>
      <c r="BS63" s="637"/>
      <c r="BT63" s="637"/>
      <c r="BU63" s="637"/>
      <c r="BV63" s="637"/>
      <c r="BW63" s="637"/>
      <c r="BX63" s="637"/>
      <c r="BY63" s="637"/>
      <c r="BZ63" s="637"/>
      <c r="CA63" s="637"/>
      <c r="CB63" s="637"/>
      <c r="CD63" s="638"/>
    </row>
    <row r="64" customFormat="false" ht="15.95" hidden="false" customHeight="true" outlineLevel="0" collapsed="false">
      <c r="BL64" s="526"/>
      <c r="BM64" s="526"/>
      <c r="BN64" s="526"/>
      <c r="BO64" s="526"/>
      <c r="BP64" s="526"/>
      <c r="BQ64" s="526"/>
      <c r="BR64" s="526"/>
      <c r="BS64" s="526"/>
      <c r="BT64" s="526"/>
      <c r="BU64" s="526"/>
      <c r="BV64" s="526"/>
      <c r="BW64" s="526"/>
      <c r="BX64" s="526"/>
      <c r="BY64" s="526"/>
      <c r="BZ64" s="526"/>
      <c r="CA64" s="526"/>
      <c r="CB64" s="526"/>
    </row>
    <row r="65" customFormat="false" ht="15.95" hidden="false" customHeight="true" outlineLevel="0" collapsed="false">
      <c r="BS65" s="526"/>
    </row>
    <row r="66" customFormat="false" ht="15.95" hidden="false" customHeight="true" outlineLevel="0" collapsed="false"/>
    <row r="67" customFormat="false" ht="15.95" hidden="false" customHeight="true" outlineLevel="0" collapsed="false">
      <c r="T67" s="466" t="n">
        <f aca="false">SUM(事業所個票７!BU51)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kZpnKl4Fz6cJqIonZr8onAJiE9GUvD5JGwHkU8UoB/GQOEmIAlcU1XmzSoO5okFepcYB+O/CzCHj6EgCwA/E0A==" saltValue="GyzYnkumB/0q+A4qCWgJdw=="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246">
      <formula>OR($AS$44="－",$AS$44="")</formula>
    </cfRule>
  </conditionalFormatting>
  <conditionalFormatting sqref="V21:AP22">
    <cfRule type="expression" priority="3" aboveAverage="0" equalAverage="0" bottom="0" percent="0" rank="0" text="" dxfId="247">
      <formula>$L$9="ベア加算"</formula>
    </cfRule>
  </conditionalFormatting>
  <conditionalFormatting sqref="B21:U22">
    <cfRule type="expression" priority="4" aboveAverage="0" equalAverage="0" bottom="0" percent="0" rank="0" text="" dxfId="248">
      <formula>$L$9="ベア加算"</formula>
    </cfRule>
  </conditionalFormatting>
  <conditionalFormatting sqref="B12:S12">
    <cfRule type="expression" priority="5" aboveAverage="0" equalAverage="0" bottom="0" percent="0" rank="0" text="" dxfId="249">
      <formula>OR($B$9="",$G$9="",$L$9="")</formula>
    </cfRule>
  </conditionalFormatting>
  <conditionalFormatting sqref="V10:AP12">
    <cfRule type="expression" priority="6" aboveAverage="0" equalAverage="0" bottom="0" percent="0" rank="0" text="" dxfId="250">
      <formula>$V$11=""</formula>
    </cfRule>
  </conditionalFormatting>
  <conditionalFormatting sqref="V13:AP16">
    <cfRule type="expression" priority="7" aboveAverage="0" equalAverage="0" bottom="0" percent="0" rank="0" text="" dxfId="251">
      <formula>$V$14=""</formula>
    </cfRule>
  </conditionalFormatting>
  <conditionalFormatting sqref="AS20:BH22">
    <cfRule type="expression" priority="8" aboveAverage="0" equalAverage="0" bottom="0" percent="0" rank="0" text="" dxfId="252">
      <formula>OR($AS$20="－",$AS$20="")</formula>
    </cfRule>
  </conditionalFormatting>
  <conditionalFormatting sqref="AT14:AZ16">
    <cfRule type="expression" priority="9" aboveAverage="0" equalAverage="0" bottom="0" percent="0" rank="0" text="" dxfId="253">
      <formula>$V$14=""</formula>
    </cfRule>
  </conditionalFormatting>
  <conditionalFormatting sqref="AT11:AZ12">
    <cfRule type="expression" priority="10" aboveAverage="0" equalAverage="0" bottom="0" percent="0" rank="0" text="" dxfId="254">
      <formula>$V$11=""</formula>
    </cfRule>
  </conditionalFormatting>
  <conditionalFormatting sqref="P5:R5">
    <cfRule type="expression" priority="11" aboveAverage="0" equalAverage="0" bottom="0" percent="0" rank="0" text="" dxfId="255">
      <formula>OR($Y$5="訪問型サービス（総合事業）",$Y$5="通所型サービス（総合事業）")</formula>
    </cfRule>
  </conditionalFormatting>
  <conditionalFormatting sqref="P15">
    <cfRule type="expression" priority="12" aboveAverage="0" equalAverage="0" bottom="0" percent="0" rank="0" text="" dxfId="256">
      <formula>OR($P$15&lt;1,$P$15&gt;12)</formula>
    </cfRule>
  </conditionalFormatting>
  <conditionalFormatting sqref="B8:S8 V7:Z16 AA8:AP9 AA11:AP12 AA14:AP16 V20:Z45 B10:S11 Q9:S9">
    <cfRule type="expression" priority="13" aboveAverage="0" equalAverage="0" bottom="0" percent="0" rank="0" text="" dxfId="257">
      <formula>$F$15&lt;&gt;4</formula>
    </cfRule>
  </conditionalFormatting>
  <conditionalFormatting sqref="AA21:AB45 AA48:AB50">
    <cfRule type="expression" priority="14" aboveAverage="0" equalAverage="0" bottom="0" percent="0" rank="0" text="" dxfId="258">
      <formula>AND($F$15&lt;&gt;4,$F$15&lt;&gt;5)</formula>
    </cfRule>
  </conditionalFormatting>
  <conditionalFormatting sqref="AC20:AH45">
    <cfRule type="expression" priority="15" aboveAverage="0" equalAverage="0" bottom="0" percent="0" rank="0" text="" dxfId="259">
      <formula>AND($F$15&lt;&gt;4,$F$15&lt;&gt;5)</formula>
    </cfRule>
  </conditionalFormatting>
  <conditionalFormatting sqref="V7:Z16 AA8:AP9 AA11:AP12 AA14:AP16 V20:Z45">
    <cfRule type="expression" priority="16" aboveAverage="0" equalAverage="0" bottom="0" percent="0" rank="0" text="" dxfId="260">
      <formula>$B$9="処遇加算なし"</formula>
    </cfRule>
  </conditionalFormatting>
  <conditionalFormatting sqref="Q9:S9">
    <cfRule type="expression" priority="17" aboveAverage="0" equalAverage="0" bottom="0" percent="0" rank="0" text="" dxfId="261">
      <formula>$B$9="処遇加算なし"</formula>
    </cfRule>
  </conditionalFormatting>
  <conditionalFormatting sqref="G10:S11">
    <cfRule type="expression" priority="18" aboveAverage="0" equalAverage="0" bottom="0" percent="0" rank="0" text="" dxfId="262">
      <formula>$B$9="処遇加算なし"</formula>
    </cfRule>
  </conditionalFormatting>
  <conditionalFormatting sqref="AD24:AH24">
    <cfRule type="expression" priority="19" aboveAverage="0" equalAverage="0" bottom="0" percent="0" rank="0" text="" dxfId="263">
      <formula>AND($F$15&lt;&gt;4,$F$15&lt;&gt;5)</formula>
    </cfRule>
  </conditionalFormatting>
  <conditionalFormatting sqref="AD28:AH28">
    <cfRule type="expression" priority="20" aboveAverage="0" equalAverage="0" bottom="0" percent="0" rank="0" text="" dxfId="264">
      <formula>AND($F$15&lt;&gt;4,$F$15&lt;&gt;5)</formula>
    </cfRule>
  </conditionalFormatting>
  <conditionalFormatting sqref="AD32:AH32">
    <cfRule type="expression" priority="21" aboveAverage="0" equalAverage="0" bottom="0" percent="0" rank="0" text="" dxfId="265">
      <formula>AND($F$15&lt;&gt;4,$F$15&lt;&gt;5)</formula>
    </cfRule>
  </conditionalFormatting>
  <conditionalFormatting sqref="AS24:BH26">
    <cfRule type="expression" priority="22" aboveAverage="0" equalAverage="0" bottom="0" percent="0" rank="0" text="" dxfId="266">
      <formula>OR($AS$24="－",$AS$24="")</formula>
    </cfRule>
  </conditionalFormatting>
  <conditionalFormatting sqref="AS28:BH30">
    <cfRule type="expression" priority="23" aboveAverage="0" equalAverage="0" bottom="0" percent="0" rank="0" text="" dxfId="267">
      <formula>OR($AS$28="－",$AS$28="")</formula>
    </cfRule>
  </conditionalFormatting>
  <conditionalFormatting sqref="AS32:BH34">
    <cfRule type="expression" priority="24" aboveAverage="0" equalAverage="0" bottom="0" percent="0" rank="0" text="" dxfId="268">
      <formula>OR($AS$32="－",$AS$32="")</formula>
    </cfRule>
  </conditionalFormatting>
  <conditionalFormatting sqref="AL41:AP41">
    <cfRule type="expression" priority="25" aboveAverage="0" equalAverage="0" bottom="0" percent="0" rank="0" text="" dxfId="269">
      <formula>$AP$62=2</formula>
    </cfRule>
  </conditionalFormatting>
  <conditionalFormatting sqref="AD41:AH41">
    <cfRule type="expression" priority="26" aboveAverage="0" equalAverage="0" bottom="0" percent="0" rank="0" text="" dxfId="270">
      <formula>$AH$62=2</formula>
    </cfRule>
  </conditionalFormatting>
  <conditionalFormatting sqref="AG37:AH37">
    <cfRule type="expression" priority="27" aboveAverage="0" equalAverage="0" bottom="0" percent="0" rank="0" text="" dxfId="271">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272">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273">
      <formula>$F$15&lt;&gt;4</formula>
    </cfRule>
  </conditionalFormatting>
  <conditionalFormatting sqref="G9:P9">
    <cfRule type="expression" priority="30" aboveAverage="0" equalAverage="0" bottom="0" percent="0" rank="0" text="" dxfId="274">
      <formula>$B$9="処遇加算なし"</formula>
    </cfRule>
  </conditionalFormatting>
  <conditionalFormatting sqref="AS36:BH38">
    <cfRule type="expression" priority="31" aboveAverage="0" equalAverage="0" bottom="0" percent="0" rank="0" text="" dxfId="275">
      <formula>OR($AS$36="－",$AS$36="")</formula>
    </cfRule>
  </conditionalFormatting>
  <conditionalFormatting sqref="AS40:BH42">
    <cfRule type="expression" priority="32" aboveAverage="0" equalAverage="0" bottom="0" percent="0" rank="0" text="" dxfId="276">
      <formula>OR($AS$40="－",$AS$40="")</formula>
    </cfRule>
  </conditionalFormatting>
  <dataValidations count="12">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D15:D16 K15:K16" type="list">
      <formula1>"6,7"</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AD41:AH41" type="list">
      <formula1>INDIRECT(BF1)</formula1>
      <formula2>0</formula2>
    </dataValidation>
    <dataValidation allowBlank="true" operator="between" showDropDown="false" showErrorMessage="true" showInputMessage="true" sqref="AL41:AP41" type="list">
      <formula1>INDIRECT(BF1)</formula1>
      <formula2>0</formula2>
    </dataValidation>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J5:L5" type="list">
      <formula1>【参考】数式用3!$A$3:$A$49</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B9:F9" type="list">
      <formula1>【参考】数式用!$B$4:$E$4</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J73"/>
  <sheetViews>
    <sheetView showFormulas="false" showGridLines="false" showRowColHeaders="true" showZeros="true" rightToLeft="false" tabSelected="false" showOutlineSymbols="true" defaultGridColor="true" view="pageBreakPreview" topLeftCell="A1" colorId="64" zoomScale="100" zoomScaleNormal="53"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466" width="1.86"/>
    <col collapsed="false" customWidth="true" hidden="false" outlineLevel="0" max="5" min="2" style="466" width="2.59"/>
    <col collapsed="false" customWidth="true" hidden="false" outlineLevel="0" max="6" min="6" style="466" width="3.01"/>
    <col collapsed="false" customWidth="true" hidden="false" outlineLevel="0" max="9" min="7" style="466" width="2.45"/>
    <col collapsed="false" customWidth="true" hidden="false" outlineLevel="0" max="10" min="10" style="466" width="2.15"/>
    <col collapsed="false" customWidth="true" hidden="false" outlineLevel="0" max="12" min="11" style="466" width="2.45"/>
    <col collapsed="false" customWidth="true" hidden="false" outlineLevel="0" max="13" min="13" style="466" width="3.01"/>
    <col collapsed="false" customWidth="true" hidden="false" outlineLevel="0" max="15" min="14" style="466" width="2.45"/>
    <col collapsed="false" customWidth="true" hidden="false" outlineLevel="0" max="16" min="16" style="466" width="3.16"/>
    <col collapsed="false" customWidth="true" hidden="false" outlineLevel="0" max="19" min="17" style="466" width="2.45"/>
    <col collapsed="false" customWidth="true" hidden="false" outlineLevel="0" max="20" min="20" style="466" width="1.58"/>
    <col collapsed="false" customWidth="true" hidden="false" outlineLevel="0" max="30" min="21" style="466" width="2.45"/>
    <col collapsed="false" customWidth="true" hidden="false" outlineLevel="0" max="31" min="31" style="466" width="2.87"/>
    <col collapsed="false" customWidth="true" hidden="false" outlineLevel="0" max="32" min="32" style="466" width="3.16"/>
    <col collapsed="false" customWidth="true" hidden="false" outlineLevel="0" max="38" min="33" style="466" width="2.45"/>
    <col collapsed="false" customWidth="true" hidden="false" outlineLevel="0" max="39" min="39" style="466" width="3.16"/>
    <col collapsed="false" customWidth="true" hidden="false" outlineLevel="0" max="40" min="40" style="466" width="2.87"/>
    <col collapsed="false" customWidth="true" hidden="false" outlineLevel="0" max="42" min="41" style="466" width="2.45"/>
    <col collapsed="false" customWidth="true" hidden="false" outlineLevel="0" max="43" min="43" style="466" width="1.86"/>
    <col collapsed="false" customWidth="true" hidden="false" outlineLevel="0" max="44" min="44" style="466" width="2.3"/>
    <col collapsed="false" customWidth="true" hidden="false" outlineLevel="0" max="62" min="45" style="466" width="3.31"/>
    <col collapsed="false" customWidth="true" hidden="false" outlineLevel="0" max="72" min="63" style="466" width="2.59"/>
    <col collapsed="false" customWidth="true" hidden="false" outlineLevel="0" max="73" min="73" style="466" width="3.6"/>
    <col collapsed="false" customWidth="true" hidden="false" outlineLevel="0" max="75" min="74" style="466" width="2.59"/>
    <col collapsed="false" customWidth="true" hidden="false" outlineLevel="0" max="76" min="76" style="466" width="3.45"/>
    <col collapsed="false" customWidth="true" hidden="false" outlineLevel="0" max="78" min="77" style="466" width="2.59"/>
    <col collapsed="false" customWidth="true" hidden="false" outlineLevel="0" max="81" min="79" style="466" width="2.45"/>
    <col collapsed="false" customWidth="true" hidden="false" outlineLevel="0" max="82" min="82" style="466" width="2.3"/>
    <col collapsed="false" customWidth="true" hidden="true" outlineLevel="0" max="85" min="83" style="466" width="2.73"/>
    <col collapsed="false" customWidth="true" hidden="true" outlineLevel="0" max="86" min="86" style="466" width="3.6"/>
    <col collapsed="false" customWidth="true" hidden="true" outlineLevel="0" max="88" min="87" style="466" width="2.73"/>
    <col collapsed="false" customWidth="true" hidden="false" outlineLevel="0" max="92" min="89" style="466" width="2.73"/>
    <col collapsed="false" customWidth="true" hidden="false" outlineLevel="0" max="102" min="93" style="466" width="1.86"/>
    <col collapsed="false" customWidth="false" hidden="false" outlineLevel="0" max="1024" min="103" style="466" width="10.34"/>
  </cols>
  <sheetData>
    <row r="1" customFormat="false" ht="18" hidden="false" customHeight="true" outlineLevel="0" collapsed="false">
      <c r="B1" s="4" t="s">
        <v>288</v>
      </c>
      <c r="M1" s="467"/>
      <c r="N1" s="468" t="s">
        <v>370</v>
      </c>
      <c r="O1" s="468"/>
      <c r="P1" s="468"/>
      <c r="Q1" s="468"/>
      <c r="R1" s="468"/>
      <c r="S1" s="468"/>
      <c r="T1" s="468"/>
      <c r="U1" s="468"/>
      <c r="V1" s="468"/>
      <c r="W1" s="468"/>
      <c r="X1" s="468"/>
      <c r="Y1" s="468"/>
      <c r="Z1" s="468"/>
      <c r="AA1" s="468"/>
      <c r="AB1" s="468"/>
      <c r="AC1" s="468"/>
      <c r="AD1" s="468"/>
      <c r="AE1" s="468"/>
      <c r="AF1" s="469" t="s">
        <v>1</v>
      </c>
      <c r="AG1" s="469"/>
      <c r="AH1" s="469"/>
      <c r="AI1" s="470" t="str">
        <f aca="false">IF(G5="","",G5)</f>
        <v/>
      </c>
      <c r="AJ1" s="470"/>
      <c r="AK1" s="470"/>
      <c r="AL1" s="470"/>
      <c r="AM1" s="470"/>
      <c r="AN1" s="470"/>
      <c r="AO1" s="470"/>
      <c r="AP1" s="470"/>
      <c r="AS1" s="471" t="str">
        <f aca="false">B9&amp;G9&amp;L9</f>
        <v/>
      </c>
      <c r="AT1" s="471"/>
      <c r="AU1" s="471"/>
      <c r="AV1" s="471"/>
      <c r="AW1" s="471"/>
      <c r="AX1" s="471"/>
      <c r="AY1" s="471"/>
      <c r="AZ1" s="471"/>
      <c r="BA1" s="471"/>
      <c r="BB1" s="471"/>
      <c r="BC1" s="471"/>
      <c r="BD1" s="471"/>
      <c r="BE1" s="471"/>
      <c r="BF1" s="472" t="e">
        <f aca="false">IFERROR(VLOOKUP(Y5,【参考】数式用!$AJ$2:$AK$24,2,FALSE),"")))</f>
        <v>#N/A</v>
      </c>
      <c r="BG1" s="472"/>
      <c r="BH1" s="472"/>
      <c r="BI1" s="472"/>
      <c r="BJ1" s="472"/>
      <c r="BK1" s="472"/>
      <c r="BL1" s="472"/>
      <c r="BM1" s="472"/>
      <c r="BN1" s="472"/>
      <c r="BO1" s="472"/>
      <c r="BP1" s="472"/>
      <c r="CE1" s="473" t="s">
        <v>290</v>
      </c>
    </row>
    <row r="2" s="474" customFormat="true" ht="19.5" hidden="false" customHeight="true" outlineLevel="0" collapsed="false">
      <c r="C2" s="467"/>
      <c r="D2" s="467"/>
      <c r="E2" s="467"/>
      <c r="F2" s="467"/>
      <c r="G2" s="467"/>
      <c r="H2" s="467"/>
      <c r="I2" s="467"/>
      <c r="J2" s="467"/>
      <c r="K2" s="467"/>
      <c r="L2" s="467"/>
      <c r="M2" s="467"/>
      <c r="N2" s="468"/>
      <c r="O2" s="468"/>
      <c r="P2" s="468"/>
      <c r="Q2" s="468"/>
      <c r="R2" s="468"/>
      <c r="S2" s="468"/>
      <c r="T2" s="468"/>
      <c r="U2" s="468"/>
      <c r="V2" s="468"/>
      <c r="W2" s="468"/>
      <c r="X2" s="468"/>
      <c r="Y2" s="468"/>
      <c r="Z2" s="468"/>
      <c r="AA2" s="468"/>
      <c r="AB2" s="468"/>
      <c r="AC2" s="468"/>
      <c r="AD2" s="468"/>
      <c r="AE2" s="468"/>
      <c r="AF2" s="467"/>
      <c r="AG2" s="467"/>
      <c r="AH2" s="467"/>
      <c r="AI2" s="467"/>
      <c r="AJ2" s="467"/>
      <c r="AK2" s="467"/>
      <c r="AL2" s="467"/>
      <c r="AM2" s="467"/>
      <c r="AN2" s="467"/>
      <c r="AO2" s="467"/>
      <c r="AP2" s="467"/>
      <c r="AQ2" s="475"/>
      <c r="AR2" s="475"/>
      <c r="CE2" s="476" t="s">
        <v>1</v>
      </c>
      <c r="CF2" s="476"/>
      <c r="CG2" s="476"/>
      <c r="CH2" s="476"/>
      <c r="CI2" s="477" t="str">
        <f aca="false">IF(AI1&lt;&gt;"",1,"")</f>
        <v/>
      </c>
      <c r="CJ2" s="477"/>
    </row>
    <row r="3" customFormat="false" ht="15.75" hidden="false" customHeight="true" outlineLevel="0" collapsed="false">
      <c r="B3" s="478" t="s">
        <v>291</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S3" s="480"/>
      <c r="AT3" s="481" t="s">
        <v>292</v>
      </c>
      <c r="AU3" s="482"/>
      <c r="AV3" s="482"/>
      <c r="AW3" s="482"/>
      <c r="AX3" s="482"/>
      <c r="AY3" s="482"/>
      <c r="AZ3" s="482"/>
      <c r="BA3" s="483"/>
      <c r="CE3" s="476" t="s">
        <v>293</v>
      </c>
      <c r="CF3" s="476"/>
      <c r="CG3" s="476"/>
      <c r="CH3" s="476"/>
      <c r="CI3" s="484" t="str">
        <f aca="false">IF(AND(L9="ベア加算",Q49="ベア加算"),1,"")</f>
        <v/>
      </c>
      <c r="CJ3" s="484"/>
    </row>
    <row r="4" customFormat="false" ht="25.5" hidden="false" customHeight="true" outlineLevel="0" collapsed="false">
      <c r="B4" s="485" t="s">
        <v>294</v>
      </c>
      <c r="C4" s="485"/>
      <c r="D4" s="485"/>
      <c r="E4" s="485"/>
      <c r="F4" s="485"/>
      <c r="G4" s="485" t="s">
        <v>295</v>
      </c>
      <c r="H4" s="485"/>
      <c r="I4" s="485"/>
      <c r="J4" s="486" t="s">
        <v>296</v>
      </c>
      <c r="K4" s="486"/>
      <c r="L4" s="486"/>
      <c r="M4" s="486"/>
      <c r="N4" s="486"/>
      <c r="O4" s="486"/>
      <c r="P4" s="487" t="s">
        <v>297</v>
      </c>
      <c r="Q4" s="487"/>
      <c r="R4" s="487"/>
      <c r="S4" s="488" t="s">
        <v>298</v>
      </c>
      <c r="T4" s="488"/>
      <c r="U4" s="488"/>
      <c r="V4" s="488"/>
      <c r="W4" s="488"/>
      <c r="X4" s="488"/>
      <c r="Y4" s="486" t="s">
        <v>299</v>
      </c>
      <c r="Z4" s="486"/>
      <c r="AA4" s="486"/>
      <c r="AB4" s="486"/>
      <c r="AC4" s="486"/>
      <c r="AD4" s="486"/>
      <c r="AE4" s="486" t="s">
        <v>300</v>
      </c>
      <c r="AF4" s="486"/>
      <c r="AG4" s="486"/>
      <c r="AH4" s="486"/>
      <c r="AI4" s="486" t="s">
        <v>301</v>
      </c>
      <c r="AJ4" s="486"/>
      <c r="AK4" s="486"/>
      <c r="AL4" s="486"/>
      <c r="AM4" s="486" t="s">
        <v>302</v>
      </c>
      <c r="AN4" s="486"/>
      <c r="AO4" s="486"/>
      <c r="AP4" s="486"/>
      <c r="AS4" s="489"/>
      <c r="AT4" s="490" t="s">
        <v>303</v>
      </c>
      <c r="AU4" s="490" t="s">
        <v>304</v>
      </c>
      <c r="AV4" s="490" t="s">
        <v>305</v>
      </c>
      <c r="AW4" s="490" t="s">
        <v>306</v>
      </c>
      <c r="AX4" s="490" t="s">
        <v>307</v>
      </c>
      <c r="AY4" s="490" t="s">
        <v>308</v>
      </c>
      <c r="AZ4" s="490" t="s">
        <v>309</v>
      </c>
      <c r="BA4" s="491"/>
      <c r="CE4" s="476" t="s">
        <v>310</v>
      </c>
      <c r="CF4" s="476"/>
      <c r="CG4" s="476"/>
      <c r="CH4" s="476"/>
      <c r="CI4" s="492" t="str">
        <f aca="false">IF(OR(OR(G49="処遇加算Ⅰ",G49="処遇加算Ⅱ"),OR(AS48="処遇加算Ⅰ",AS48="処遇加算Ⅱ")),1,"")</f>
        <v/>
      </c>
      <c r="CJ4" s="492"/>
    </row>
    <row r="5" customFormat="false" ht="33" hidden="false" customHeight="true" outlineLevel="0" collapsed="false">
      <c r="B5" s="493"/>
      <c r="C5" s="493"/>
      <c r="D5" s="493"/>
      <c r="E5" s="493"/>
      <c r="F5" s="493"/>
      <c r="G5" s="494"/>
      <c r="H5" s="494"/>
      <c r="I5" s="494"/>
      <c r="J5" s="495"/>
      <c r="K5" s="495"/>
      <c r="L5" s="495"/>
      <c r="M5" s="496"/>
      <c r="N5" s="496"/>
      <c r="O5" s="496"/>
      <c r="P5" s="497" t="e">
        <f aca="false">IF(Y5="","",IFERROR(INDEX(【参考】数式用3!$G$3:$I$451,MATCH(M5,【参考】数式用3!$F$3:$F$451,0),MATCH(VLOOKUP(Y5,【参考】数式用3!$J$2:$K$26,2,FALSE),【参考】数式用3!$G$2:$I$2,0)),10)))))</f>
        <v>#N/A</v>
      </c>
      <c r="Q5" s="497"/>
      <c r="R5" s="497"/>
      <c r="S5" s="498"/>
      <c r="T5" s="498"/>
      <c r="U5" s="498"/>
      <c r="V5" s="498"/>
      <c r="W5" s="498"/>
      <c r="X5" s="498"/>
      <c r="Y5" s="498"/>
      <c r="Z5" s="498"/>
      <c r="AA5" s="498"/>
      <c r="AB5" s="498"/>
      <c r="AC5" s="498"/>
      <c r="AD5" s="498"/>
      <c r="AE5" s="499"/>
      <c r="AF5" s="499"/>
      <c r="AG5" s="499"/>
      <c r="AH5" s="499"/>
      <c r="AI5" s="499"/>
      <c r="AJ5" s="499"/>
      <c r="AK5" s="499"/>
      <c r="AL5" s="499"/>
      <c r="AM5" s="500" t="n">
        <f aca="false">AE5-AI5</f>
        <v>0</v>
      </c>
      <c r="AN5" s="500"/>
      <c r="AO5" s="500"/>
      <c r="AP5" s="500"/>
      <c r="AS5" s="489"/>
      <c r="AT5" s="490"/>
      <c r="AU5" s="490"/>
      <c r="AV5" s="490"/>
      <c r="AW5" s="490"/>
      <c r="AX5" s="490"/>
      <c r="AY5" s="490"/>
      <c r="AZ5" s="490"/>
      <c r="BA5" s="491"/>
      <c r="CE5" s="476" t="s">
        <v>311</v>
      </c>
      <c r="CF5" s="476"/>
      <c r="CG5" s="476"/>
      <c r="CH5" s="476"/>
      <c r="CI5" s="492" t="str">
        <f aca="false">IF(OR(G49="処遇加算Ⅰ",AS48="処遇加算Ⅰ"),1,"")</f>
        <v/>
      </c>
      <c r="CJ5" s="492"/>
    </row>
    <row r="6" customFormat="false" ht="10.5" hidden="false" customHeight="true" outlineLevel="0" collapsed="false">
      <c r="B6" s="501"/>
      <c r="C6" s="501"/>
      <c r="D6" s="501"/>
      <c r="E6" s="501"/>
      <c r="F6" s="501"/>
      <c r="G6" s="502"/>
      <c r="H6" s="502"/>
      <c r="I6" s="502"/>
      <c r="J6" s="502"/>
      <c r="K6" s="502"/>
      <c r="L6" s="502"/>
      <c r="M6" s="502"/>
      <c r="N6" s="502"/>
      <c r="O6" s="502"/>
      <c r="P6" s="503"/>
      <c r="Q6" s="503"/>
      <c r="R6" s="503"/>
      <c r="S6" s="503"/>
      <c r="T6" s="503"/>
      <c r="U6" s="503"/>
      <c r="V6" s="503"/>
      <c r="W6" s="503"/>
      <c r="X6" s="503"/>
      <c r="Y6" s="503"/>
      <c r="Z6" s="503"/>
      <c r="AA6" s="503"/>
      <c r="AB6" s="503"/>
      <c r="AC6" s="503"/>
      <c r="AD6" s="503"/>
      <c r="AE6" s="503"/>
      <c r="AF6" s="503"/>
      <c r="AG6" s="503"/>
      <c r="AH6" s="504"/>
      <c r="AI6" s="504"/>
      <c r="AJ6" s="504"/>
      <c r="AK6" s="504"/>
      <c r="AL6" s="504"/>
      <c r="AM6" s="505"/>
      <c r="AN6" s="505"/>
      <c r="AO6" s="505"/>
      <c r="AP6" s="505"/>
      <c r="AS6" s="489"/>
      <c r="AT6" s="490"/>
      <c r="AU6" s="490"/>
      <c r="AV6" s="490"/>
      <c r="AW6" s="490"/>
      <c r="AX6" s="490"/>
      <c r="AY6" s="490"/>
      <c r="AZ6" s="490"/>
      <c r="BA6" s="491"/>
      <c r="CE6" s="476" t="s">
        <v>307</v>
      </c>
      <c r="CF6" s="476"/>
      <c r="CG6" s="476"/>
      <c r="CH6" s="476"/>
      <c r="CI6" s="492" t="str">
        <f aca="false">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492"/>
    </row>
    <row r="7" customFormat="false" ht="15" hidden="false" customHeight="true" outlineLevel="0" collapsed="false">
      <c r="B7" s="506" t="s">
        <v>312</v>
      </c>
      <c r="C7" s="479"/>
      <c r="D7" s="479"/>
      <c r="E7" s="479"/>
      <c r="F7" s="479"/>
      <c r="G7" s="479"/>
      <c r="H7" s="479"/>
      <c r="I7" s="479"/>
      <c r="J7" s="479"/>
      <c r="K7" s="479"/>
      <c r="L7" s="479"/>
      <c r="M7" s="479"/>
      <c r="N7" s="479"/>
      <c r="O7" s="479"/>
      <c r="P7" s="479"/>
      <c r="Q7" s="479"/>
      <c r="R7" s="479"/>
      <c r="S7" s="479"/>
      <c r="T7" s="479"/>
      <c r="U7" s="479"/>
      <c r="V7" s="507" t="s">
        <v>313</v>
      </c>
      <c r="W7" s="479"/>
      <c r="X7" s="479"/>
      <c r="Y7" s="479"/>
      <c r="Z7" s="479"/>
      <c r="AA7" s="479"/>
      <c r="AB7" s="479"/>
      <c r="AC7" s="479"/>
      <c r="AD7" s="479"/>
      <c r="AE7" s="479"/>
      <c r="AF7" s="479"/>
      <c r="AG7" s="479"/>
      <c r="AH7" s="479"/>
      <c r="AI7" s="479"/>
      <c r="AJ7" s="479"/>
      <c r="AK7" s="479"/>
      <c r="AL7" s="479"/>
      <c r="AM7" s="479"/>
      <c r="AN7" s="479"/>
      <c r="AO7" s="479"/>
      <c r="AP7" s="479"/>
      <c r="AS7" s="489"/>
      <c r="AT7" s="490"/>
      <c r="AU7" s="490"/>
      <c r="AV7" s="490"/>
      <c r="AW7" s="490"/>
      <c r="AX7" s="490"/>
      <c r="AY7" s="490"/>
      <c r="AZ7" s="490"/>
      <c r="BA7" s="491"/>
      <c r="CE7" s="508" t="s">
        <v>308</v>
      </c>
      <c r="CF7" s="508"/>
      <c r="CG7" s="508"/>
      <c r="CH7" s="508"/>
      <c r="CI7" s="492" t="str">
        <f aca="false">IF(AND(AH62=1,AD41=""),1,"")</f>
        <v/>
      </c>
      <c r="CJ7" s="492"/>
    </row>
    <row r="8" customFormat="false" ht="17.25" hidden="false" customHeight="true" outlineLevel="0" collapsed="false">
      <c r="B8" s="509" t="s">
        <v>314</v>
      </c>
      <c r="C8" s="509"/>
      <c r="D8" s="509"/>
      <c r="E8" s="509"/>
      <c r="F8" s="509"/>
      <c r="G8" s="509"/>
      <c r="H8" s="509"/>
      <c r="I8" s="509"/>
      <c r="J8" s="509"/>
      <c r="K8" s="509"/>
      <c r="L8" s="509"/>
      <c r="M8" s="509"/>
      <c r="N8" s="509"/>
      <c r="O8" s="509"/>
      <c r="P8" s="509"/>
      <c r="Q8" s="509"/>
      <c r="R8" s="509"/>
      <c r="S8" s="509"/>
      <c r="T8" s="510" t="s">
        <v>315</v>
      </c>
      <c r="U8" s="510"/>
      <c r="V8" s="511" t="e">
        <f aca="false">IFERROR(IF(VLOOKUP(AS1,【参考】数式用2!E6:L23,3,FALSE)="","",VLOOKUP(AS1,【参考】数式用2!E6:L23,3,FALSE)),"")),TRUE()))</f>
        <v>#N/A</v>
      </c>
      <c r="W8" s="511"/>
      <c r="X8" s="511"/>
      <c r="Y8" s="511"/>
      <c r="Z8" s="511"/>
      <c r="AA8" s="512" t="e">
        <f aca="false">IFERROR(VLOOKUP(AS1,【参考】数式用2!E6:L23,4,FALSE),"")))</f>
        <v>#N/A</v>
      </c>
      <c r="AB8" s="512"/>
      <c r="AC8" s="512"/>
      <c r="AD8" s="512"/>
      <c r="AE8" s="512"/>
      <c r="AF8" s="512"/>
      <c r="AG8" s="512"/>
      <c r="AH8" s="512"/>
      <c r="AI8" s="512"/>
      <c r="AJ8" s="512"/>
      <c r="AK8" s="512"/>
      <c r="AL8" s="512"/>
      <c r="AM8" s="512"/>
      <c r="AN8" s="512"/>
      <c r="AO8" s="512"/>
      <c r="AP8" s="512"/>
      <c r="AS8" s="489"/>
      <c r="AT8" s="513" t="e">
        <f aca="false">IF(L9="ベア加算","",IF(OR(V8="新加算Ⅰ",V8="新加算Ⅱ",V8="新加算Ⅲ",V8="新加算Ⅳ"),"○",""))</f>
        <v>#N/A</v>
      </c>
      <c r="AU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V8" s="513" t="e">
        <f aca="false">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#N/A</v>
      </c>
      <c r="AW8" s="513" t="e">
        <f aca="false">IF(OR(V8="新加算Ⅰ",V8="新加算Ⅱ",V8="新加算Ⅲ",V8="新加算Ⅴ(１)",V8="新加算Ⅴ(３)",V8="新加算Ⅴ(８)"),"○","")</f>
        <v>#N/A</v>
      </c>
      <c r="AX8" s="513" t="e">
        <f aca="false">IF(OR(V8="新加算Ⅰ",V8="新加算Ⅱ",V8="新加算Ⅴ(１)",V8="新加算Ⅴ(２)",V8="新加算Ⅴ(３)",V8="新加算Ⅴ(４)",V8="新加算Ⅴ(５)",V8="新加算Ⅴ(６)",V8="新加算Ⅴ(７)",V8="新加算Ⅴ(９)",V8="新加算Ⅴ(10)",V8="新加算Ⅴ(12)"),"○","")</f>
        <v>#N/A</v>
      </c>
      <c r="AY8" s="513" t="e">
        <f aca="false">IF(OR(V8="新加算Ⅰ",V8="新加算Ⅴ(１)",V8="新加算Ⅴ(２)",V8="新加算Ⅴ(５)",V8="新加算Ⅴ(７)",V8="新加算Ⅴ(10)"),"○","")</f>
        <v>#N/A</v>
      </c>
      <c r="AZ8" s="513" t="e">
        <f aca="false">IF(OR(V8="新加算Ⅰ",V8="新加算Ⅱ",V8="新加算Ⅴ(１)",V8="新加算Ⅴ(２)",V8="新加算Ⅴ(３)",V8="新加算Ⅴ(４)",V8="新加算Ⅴ(５)",V8="新加算Ⅴ(６)",V8="新加算Ⅴ(７)",V8="新加算Ⅴ(９)",V8="新加算Ⅴ(10)",V8="新加算Ⅴ(12)"),"○","")</f>
        <v>#N/A</v>
      </c>
      <c r="BA8" s="491"/>
      <c r="CE8" s="508" t="s">
        <v>308</v>
      </c>
      <c r="CF8" s="508"/>
      <c r="CG8" s="508"/>
      <c r="CH8" s="508"/>
      <c r="CI8" s="492" t="str">
        <f aca="false">IF(AND(AP62=1,AL41=""),1,"")</f>
        <v/>
      </c>
      <c r="CJ8" s="492"/>
    </row>
    <row r="9" customFormat="false" ht="26.25" hidden="false" customHeight="true" outlineLevel="0" collapsed="false">
      <c r="B9" s="514"/>
      <c r="C9" s="514"/>
      <c r="D9" s="514"/>
      <c r="E9" s="514"/>
      <c r="F9" s="514"/>
      <c r="G9" s="515"/>
      <c r="H9" s="515"/>
      <c r="I9" s="515"/>
      <c r="J9" s="515"/>
      <c r="K9" s="515"/>
      <c r="L9" s="516"/>
      <c r="M9" s="516"/>
      <c r="N9" s="516"/>
      <c r="O9" s="516"/>
      <c r="P9" s="516"/>
      <c r="Q9" s="517" t="s">
        <v>316</v>
      </c>
      <c r="R9" s="517"/>
      <c r="S9" s="517"/>
      <c r="T9" s="510"/>
      <c r="U9" s="510"/>
      <c r="V9" s="518" t="e">
        <f aca="false">IFERROR(VLOOKUP(Y5,【参考】数式用!$A$5:$AB$27,MATCH(V8,【参考】数式用!$B$4:$AB$4,0)+1,FALSE),"")))</f>
        <v>#N/A</v>
      </c>
      <c r="W9" s="518"/>
      <c r="X9" s="518"/>
      <c r="Y9" s="518"/>
      <c r="Z9" s="518"/>
      <c r="AA9" s="512"/>
      <c r="AB9" s="512"/>
      <c r="AC9" s="512"/>
      <c r="AD9" s="512"/>
      <c r="AE9" s="512"/>
      <c r="AF9" s="512"/>
      <c r="AG9" s="512"/>
      <c r="AH9" s="512"/>
      <c r="AI9" s="512"/>
      <c r="AJ9" s="512"/>
      <c r="AK9" s="512"/>
      <c r="AL9" s="512"/>
      <c r="AM9" s="512"/>
      <c r="AN9" s="512"/>
      <c r="AO9" s="512"/>
      <c r="AP9" s="512"/>
      <c r="AS9" s="489"/>
      <c r="AT9" s="513"/>
      <c r="AU9" s="513"/>
      <c r="AV9" s="513"/>
      <c r="AW9" s="513"/>
      <c r="AX9" s="513"/>
      <c r="AY9" s="513"/>
      <c r="AZ9" s="513"/>
      <c r="BA9" s="491"/>
      <c r="CE9" s="476" t="s">
        <v>308</v>
      </c>
      <c r="CF9" s="476"/>
      <c r="CG9" s="476"/>
      <c r="CH9" s="476"/>
      <c r="CI9" s="492" t="str">
        <f aca="false">IF(OR(AH62=1,AP62=1),1,"")</f>
        <v/>
      </c>
      <c r="CJ9" s="492"/>
    </row>
    <row r="10" customFormat="false" ht="11.25" hidden="false" customHeight="true" outlineLevel="0" collapsed="false">
      <c r="B10" s="519" t="e">
        <f aca="false">IFERROR(VLOOKUP(Y5,【参考】数式用!$A$5:$J$27,MATCH(B9,【参考】数式用!$B$4:$J$4,0)+1,0),"")))</f>
        <v>#N/A</v>
      </c>
      <c r="C10" s="519"/>
      <c r="D10" s="519"/>
      <c r="E10" s="519"/>
      <c r="F10" s="519"/>
      <c r="G10" s="519" t="e">
        <f aca="false">IFERROR(VLOOKUP(Y5,【参考】数式用!$A$5:$J$27,MATCH(G9,【参考】数式用!$B$4:$J$4,0)+1,0),"")))</f>
        <v>#N/A</v>
      </c>
      <c r="H10" s="519"/>
      <c r="I10" s="519"/>
      <c r="J10" s="519"/>
      <c r="K10" s="519"/>
      <c r="L10" s="519" t="e">
        <f aca="false">IFERROR(VLOOKUP(Y5,【参考】数式用!$A$5:$J$27,MATCH(L9,【参考】数式用!$B$4:$J$4,0)+1,0),"")))</f>
        <v>#N/A</v>
      </c>
      <c r="M10" s="519"/>
      <c r="N10" s="519"/>
      <c r="O10" s="519"/>
      <c r="P10" s="519"/>
      <c r="Q10" s="520" t="n">
        <f aca="false">SUM(B10,G10,L10)</f>
        <v>0</v>
      </c>
      <c r="R10" s="520"/>
      <c r="S10" s="520"/>
      <c r="T10" s="521"/>
      <c r="U10" s="521"/>
      <c r="V10" s="522" t="s">
        <v>317</v>
      </c>
      <c r="W10" s="523"/>
      <c r="X10" s="523"/>
      <c r="Y10" s="523"/>
      <c r="Z10" s="523"/>
      <c r="AA10" s="524"/>
      <c r="AB10" s="524"/>
      <c r="AC10" s="524"/>
      <c r="AD10" s="524"/>
      <c r="AE10" s="524"/>
      <c r="AF10" s="525"/>
      <c r="AG10" s="525"/>
      <c r="AH10" s="525"/>
      <c r="AI10" s="525"/>
      <c r="AJ10" s="525"/>
      <c r="AK10" s="525"/>
      <c r="AL10" s="525"/>
      <c r="AM10" s="525"/>
      <c r="AN10" s="524"/>
      <c r="AO10" s="524"/>
      <c r="AP10" s="526"/>
      <c r="AS10" s="489"/>
      <c r="AT10" s="527"/>
      <c r="AU10" s="527"/>
      <c r="AV10" s="527"/>
      <c r="AW10" s="527"/>
      <c r="AX10" s="527"/>
      <c r="AY10" s="527"/>
      <c r="AZ10" s="527"/>
      <c r="BA10" s="491"/>
      <c r="CE10" s="476" t="s">
        <v>283</v>
      </c>
      <c r="CF10" s="476"/>
      <c r="CG10" s="476"/>
      <c r="CH10" s="476"/>
      <c r="CI10" s="492" t="n">
        <f aca="false">IF(OR(AH63=1,AP63=1),1,0)</f>
        <v>0</v>
      </c>
      <c r="CJ10" s="492"/>
    </row>
    <row r="11" s="523" customFormat="true" ht="20.25" hidden="false" customHeight="true" outlineLevel="0" collapsed="false">
      <c r="B11" s="519"/>
      <c r="C11" s="519"/>
      <c r="D11" s="519"/>
      <c r="E11" s="519"/>
      <c r="F11" s="519"/>
      <c r="G11" s="519"/>
      <c r="H11" s="519"/>
      <c r="I11" s="519"/>
      <c r="J11" s="519"/>
      <c r="K11" s="519"/>
      <c r="L11" s="519"/>
      <c r="M11" s="519"/>
      <c r="N11" s="519"/>
      <c r="O11" s="519"/>
      <c r="P11" s="519"/>
      <c r="Q11" s="520"/>
      <c r="R11" s="520"/>
      <c r="S11" s="520"/>
      <c r="T11" s="528"/>
      <c r="U11" s="528"/>
      <c r="V11" s="511" t="e">
        <f aca="false">IFERROR(IF(VLOOKUP(AS1,【参考】数式用2!E6:L23,5,FALSE)="","",VLOOKUP(AS1,【参考】数式用2!E6:L23,5,FALSE)),"")),TRUE()))</f>
        <v>#N/A</v>
      </c>
      <c r="W11" s="511"/>
      <c r="X11" s="511"/>
      <c r="Y11" s="511"/>
      <c r="Z11" s="511"/>
      <c r="AA11" s="512" t="e">
        <f aca="false">IFERROR(VLOOKUP(AS1,【参考】数式用2!E6:L23,6,FALSE),"")))</f>
        <v>#N/A</v>
      </c>
      <c r="AB11" s="512"/>
      <c r="AC11" s="512"/>
      <c r="AD11" s="512"/>
      <c r="AE11" s="512"/>
      <c r="AF11" s="512"/>
      <c r="AG11" s="512"/>
      <c r="AH11" s="512"/>
      <c r="AI11" s="512"/>
      <c r="AJ11" s="512"/>
      <c r="AK11" s="512"/>
      <c r="AL11" s="512"/>
      <c r="AM11" s="512"/>
      <c r="AN11" s="512"/>
      <c r="AO11" s="512"/>
      <c r="AP11" s="512"/>
      <c r="AS11" s="529"/>
      <c r="AT11" s="513" t="e">
        <f aca="false">IF(L9="ベア加算","",IF(OR(V11="新加算Ⅰ",V11="新加算Ⅱ",V11="新加算Ⅲ",V11="新加算Ⅳ"),"○",""))</f>
        <v>#N/A</v>
      </c>
      <c r="AU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V11" s="513" t="e">
        <f aca="false">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#N/A</v>
      </c>
      <c r="AW11" s="513" t="e">
        <f aca="false">IF(OR(V11="新加算Ⅰ",V11="新加算Ⅱ",V11="新加算Ⅲ",V11="新加算Ⅴ(１)",V11="新加算Ⅴ(３)",V11="新加算Ⅴ(８)"),"○","")</f>
        <v>#N/A</v>
      </c>
      <c r="AX11" s="513" t="e">
        <f aca="false">IF(OR(V11="新加算Ⅰ",V11="新加算Ⅱ",V11="新加算Ⅴ(１)",V11="新加算Ⅴ(２)",V11="新加算Ⅴ(３)",V11="新加算Ⅴ(４)",V11="新加算Ⅴ(５)",V11="新加算Ⅴ(６)",V11="新加算Ⅴ(７)",V11="新加算Ⅴ(９)",V11="新加算Ⅴ(10)",V11="新加算Ⅴ(12)"),"○","")</f>
        <v>#N/A</v>
      </c>
      <c r="AY11" s="513" t="e">
        <f aca="false">IF(OR(V11="新加算Ⅰ",V11="新加算Ⅴ(１)",V11="新加算Ⅴ(２)",V11="新加算Ⅴ(５)",V11="新加算Ⅴ(７)",V11="新加算Ⅴ(10)"),"○","")</f>
        <v>#N/A</v>
      </c>
      <c r="AZ11" s="513" t="e">
        <f aca="false">IF(OR(V11="新加算Ⅰ",V11="新加算Ⅱ",V11="新加算Ⅴ(１)",V11="新加算Ⅴ(２)",V11="新加算Ⅴ(３)",V11="新加算Ⅴ(４)",V11="新加算Ⅴ(５)",V11="新加算Ⅴ(６)",V11="新加算Ⅴ(７)",V11="新加算Ⅴ(９)",V11="新加算Ⅴ(10)",V11="新加算Ⅴ(12)"),"○","")</f>
        <v>#N/A</v>
      </c>
      <c r="BA11" s="530"/>
    </row>
    <row r="12" customFormat="false" ht="25.5" hidden="false" customHeight="true" outlineLevel="0" collapsed="false">
      <c r="A12" s="479"/>
      <c r="B12" s="531" t="str">
        <f aca="false">IF(OR(B9="",G9="",L9=""),"！色付きのセルに現在算定している加算の区分を埋めてください。","⇒（３）のボタンからそれぞれの要件の充足予定を選択してください。")</f>
        <v>！色付きのセルに現在算定している加算の区分を埋めてください。</v>
      </c>
      <c r="C12" s="531"/>
      <c r="D12" s="531"/>
      <c r="E12" s="531"/>
      <c r="F12" s="531"/>
      <c r="G12" s="531"/>
      <c r="H12" s="531"/>
      <c r="I12" s="531"/>
      <c r="J12" s="531"/>
      <c r="K12" s="531"/>
      <c r="L12" s="531"/>
      <c r="M12" s="531"/>
      <c r="N12" s="531"/>
      <c r="O12" s="531"/>
      <c r="P12" s="531"/>
      <c r="Q12" s="531"/>
      <c r="R12" s="531"/>
      <c r="S12" s="531"/>
      <c r="T12" s="528"/>
      <c r="U12" s="528"/>
      <c r="V12" s="532" t="e">
        <f aca="false">IFERROR(VLOOKUP(Y5,【参考】数式用!$A$5:$AB$27,MATCH(V11,【参考】数式用!$B$4:$AB$4,0)+1,FALSE),"")))</f>
        <v>#N/A</v>
      </c>
      <c r="W12" s="532"/>
      <c r="X12" s="532"/>
      <c r="Y12" s="532"/>
      <c r="Z12" s="532"/>
      <c r="AA12" s="512"/>
      <c r="AB12" s="512"/>
      <c r="AC12" s="512"/>
      <c r="AD12" s="512"/>
      <c r="AE12" s="512"/>
      <c r="AF12" s="512"/>
      <c r="AG12" s="512"/>
      <c r="AH12" s="512"/>
      <c r="AI12" s="512"/>
      <c r="AJ12" s="512"/>
      <c r="AK12" s="512"/>
      <c r="AL12" s="512"/>
      <c r="AM12" s="512"/>
      <c r="AN12" s="512"/>
      <c r="AO12" s="512"/>
      <c r="AP12" s="512"/>
      <c r="AS12" s="489"/>
      <c r="AT12" s="513"/>
      <c r="AU12" s="513"/>
      <c r="AV12" s="513"/>
      <c r="AW12" s="513"/>
      <c r="AX12" s="513"/>
      <c r="AY12" s="513"/>
      <c r="AZ12" s="513"/>
      <c r="BA12" s="491"/>
    </row>
    <row r="13" customFormat="false" ht="12" hidden="false" customHeight="true" outlineLevel="0" collapsed="false">
      <c r="A13" s="479"/>
      <c r="B13" s="533" t="s">
        <v>318</v>
      </c>
      <c r="C13" s="533"/>
      <c r="D13" s="533"/>
      <c r="E13" s="533"/>
      <c r="F13" s="533"/>
      <c r="G13" s="533"/>
      <c r="H13" s="533"/>
      <c r="I13" s="533"/>
      <c r="J13" s="533"/>
      <c r="K13" s="533"/>
      <c r="L13" s="533"/>
      <c r="M13" s="533"/>
      <c r="N13" s="533"/>
      <c r="O13" s="533"/>
      <c r="P13" s="533"/>
      <c r="Q13" s="533"/>
      <c r="R13" s="533"/>
      <c r="S13" s="533"/>
      <c r="U13" s="527"/>
      <c r="V13" s="534" t="s">
        <v>319</v>
      </c>
      <c r="W13" s="523"/>
      <c r="X13" s="523"/>
      <c r="Y13" s="523"/>
      <c r="Z13" s="523"/>
      <c r="AA13" s="525"/>
      <c r="AB13" s="525"/>
      <c r="AC13" s="525"/>
      <c r="AD13" s="525"/>
      <c r="AE13" s="525"/>
      <c r="AF13" s="525"/>
      <c r="AG13" s="525"/>
      <c r="AH13" s="525"/>
      <c r="AI13" s="525"/>
      <c r="AJ13" s="525"/>
      <c r="AK13" s="525"/>
      <c r="AL13" s="525"/>
      <c r="AM13" s="525"/>
      <c r="AN13" s="525"/>
      <c r="AO13" s="525"/>
      <c r="AP13" s="526"/>
      <c r="AS13" s="489"/>
      <c r="AT13" s="527"/>
      <c r="AU13" s="527"/>
      <c r="AV13" s="527"/>
      <c r="AW13" s="527"/>
      <c r="AX13" s="527"/>
      <c r="AY13" s="527"/>
      <c r="AZ13" s="527"/>
      <c r="BA13" s="491"/>
    </row>
    <row r="14" customFormat="false" ht="20.25" hidden="false" customHeight="true" outlineLevel="0" collapsed="false">
      <c r="A14" s="479"/>
      <c r="B14" s="533"/>
      <c r="C14" s="533"/>
      <c r="D14" s="533"/>
      <c r="E14" s="533"/>
      <c r="F14" s="533"/>
      <c r="G14" s="533"/>
      <c r="H14" s="533"/>
      <c r="I14" s="533"/>
      <c r="J14" s="533"/>
      <c r="K14" s="533"/>
      <c r="L14" s="533"/>
      <c r="M14" s="533"/>
      <c r="N14" s="533"/>
      <c r="O14" s="533"/>
      <c r="P14" s="533"/>
      <c r="Q14" s="533"/>
      <c r="R14" s="533"/>
      <c r="S14" s="533"/>
      <c r="U14" s="528"/>
      <c r="V14" s="511" t="e">
        <f aca="false">IFERROR(IF(VLOOKUP(AS1,【参考】数式用2!E6:L23,7,FALSE)="","",VLOOKUP(AS1,【参考】数式用2!E6:L23,7,FALSE)),"")),TRUE()))</f>
        <v>#N/A</v>
      </c>
      <c r="W14" s="511"/>
      <c r="X14" s="511"/>
      <c r="Y14" s="511"/>
      <c r="Z14" s="511"/>
      <c r="AA14" s="535" t="e">
        <f aca="false">IFERROR(VLOOKUP(AS1,【参考】数式用2!E6:L23,8,FALSE),"")))</f>
        <v>#N/A</v>
      </c>
      <c r="AB14" s="535"/>
      <c r="AC14" s="535"/>
      <c r="AD14" s="535"/>
      <c r="AE14" s="535"/>
      <c r="AF14" s="535"/>
      <c r="AG14" s="535"/>
      <c r="AH14" s="535"/>
      <c r="AI14" s="535"/>
      <c r="AJ14" s="535"/>
      <c r="AK14" s="535"/>
      <c r="AL14" s="535"/>
      <c r="AM14" s="535"/>
      <c r="AN14" s="535"/>
      <c r="AO14" s="535"/>
      <c r="AP14" s="535"/>
      <c r="AS14" s="489"/>
      <c r="AT14" s="513" t="e">
        <f aca="false">IF(L9="ベア加算","",IF(OR(V14="新加算Ⅰ",V14="新加算Ⅱ",V14="新加算Ⅲ",V14="新加算Ⅳ"),"○",""))</f>
        <v>#N/A</v>
      </c>
      <c r="AU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V14" s="513" t="e">
        <f aca="false">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#N/A</v>
      </c>
      <c r="AW14" s="513" t="e">
        <f aca="false">IF(OR(V14="新加算Ⅰ",V14="新加算Ⅱ",V14="新加算Ⅲ",V14="新加算Ⅴ(１)",V14="新加算Ⅴ(３)",V14="新加算Ⅴ(８)"),"○","")</f>
        <v>#N/A</v>
      </c>
      <c r="AX14" s="513" t="e">
        <f aca="false">IF(OR(V14="新加算Ⅰ",V14="新加算Ⅱ",V14="新加算Ⅴ(１)",V14="新加算Ⅴ(２)",V14="新加算Ⅴ(３)",V14="新加算Ⅴ(４)",V14="新加算Ⅴ(５)",V14="新加算Ⅴ(６)",V14="新加算Ⅴ(７)",V14="新加算Ⅴ(９)",V14="新加算Ⅴ(10)",V14="新加算Ⅴ(12)"),"○","")</f>
        <v>#N/A</v>
      </c>
      <c r="AY14" s="513" t="e">
        <f aca="false">IF(OR(V14="新加算Ⅰ",V14="新加算Ⅴ(１)",V14="新加算Ⅴ(２)",V14="新加算Ⅴ(５)",V14="新加算Ⅴ(７)",V14="新加算Ⅴ(10)"),"○","")</f>
        <v>#N/A</v>
      </c>
      <c r="AZ14" s="513" t="e">
        <f aca="false">IF(OR(V14="新加算Ⅰ",V14="新加算Ⅱ",V14="新加算Ⅴ(１)",V14="新加算Ⅴ(２)",V14="新加算Ⅴ(３)",V14="新加算Ⅴ(４)",V14="新加算Ⅴ(５)",V14="新加算Ⅴ(６)",V14="新加算Ⅴ(７)",V14="新加算Ⅴ(９)",V14="新加算Ⅴ(10)",V14="新加算Ⅴ(12)"),"○","")</f>
        <v>#N/A</v>
      </c>
      <c r="BA14" s="491"/>
    </row>
    <row r="15" customFormat="false" ht="20.25" hidden="false" customHeight="true" outlineLevel="0" collapsed="false">
      <c r="A15" s="479"/>
      <c r="B15" s="536" t="s">
        <v>54</v>
      </c>
      <c r="C15" s="536"/>
      <c r="D15" s="537" t="n">
        <v>6</v>
      </c>
      <c r="E15" s="538" t="s">
        <v>55</v>
      </c>
      <c r="F15" s="537" t="n">
        <v>4</v>
      </c>
      <c r="G15" s="538" t="s">
        <v>56</v>
      </c>
      <c r="H15" s="539" t="s">
        <v>320</v>
      </c>
      <c r="I15" s="539"/>
      <c r="J15" s="539"/>
      <c r="K15" s="537" t="n">
        <v>7</v>
      </c>
      <c r="L15" s="538" t="s">
        <v>55</v>
      </c>
      <c r="M15" s="537" t="n">
        <v>3</v>
      </c>
      <c r="N15" s="538" t="s">
        <v>56</v>
      </c>
      <c r="O15" s="538" t="s">
        <v>67</v>
      </c>
      <c r="P15" s="540" t="n">
        <f aca="false">(K15*12+M15)-(D15*12+F15)+1</f>
        <v>12</v>
      </c>
      <c r="Q15" s="538" t="s">
        <v>321</v>
      </c>
      <c r="R15" s="538"/>
      <c r="S15" s="541" t="s">
        <v>68</v>
      </c>
      <c r="U15" s="528"/>
      <c r="V15" s="518" t="e">
        <f aca="false">IFERROR(VLOOKUP(Y5,【参考】数式用!$A$5:$AB$27,MATCH(V14,【参考】数式用!$B$4:$AB$4,0)+1,FALSE),"")))</f>
        <v>#N/A</v>
      </c>
      <c r="W15" s="518"/>
      <c r="X15" s="518"/>
      <c r="Y15" s="518"/>
      <c r="Z15" s="518"/>
      <c r="AA15" s="535"/>
      <c r="AB15" s="535"/>
      <c r="AC15" s="535"/>
      <c r="AD15" s="535"/>
      <c r="AE15" s="535"/>
      <c r="AF15" s="535"/>
      <c r="AG15" s="535"/>
      <c r="AH15" s="535"/>
      <c r="AI15" s="535"/>
      <c r="AJ15" s="535"/>
      <c r="AK15" s="535"/>
      <c r="AL15" s="535"/>
      <c r="AM15" s="535"/>
      <c r="AN15" s="535"/>
      <c r="AO15" s="535"/>
      <c r="AP15" s="535"/>
      <c r="AS15" s="489"/>
      <c r="AT15" s="513"/>
      <c r="AU15" s="513"/>
      <c r="AV15" s="513"/>
      <c r="AW15" s="513"/>
      <c r="AX15" s="513"/>
      <c r="AY15" s="513"/>
      <c r="AZ15" s="513"/>
      <c r="BA15" s="491"/>
    </row>
    <row r="16" customFormat="false" ht="6" hidden="false" customHeight="true" outlineLevel="0" collapsed="false">
      <c r="A16" s="479"/>
      <c r="B16" s="542"/>
      <c r="C16" s="543"/>
      <c r="D16" s="544"/>
      <c r="E16" s="544"/>
      <c r="F16" s="544"/>
      <c r="G16" s="544"/>
      <c r="H16" s="544"/>
      <c r="I16" s="544"/>
      <c r="J16" s="544"/>
      <c r="K16" s="544"/>
      <c r="L16" s="544"/>
      <c r="M16" s="544"/>
      <c r="N16" s="544"/>
      <c r="O16" s="544"/>
      <c r="P16" s="544"/>
      <c r="Q16" s="544"/>
      <c r="R16" s="544"/>
      <c r="S16" s="545"/>
      <c r="U16" s="528"/>
      <c r="V16" s="518"/>
      <c r="W16" s="518"/>
      <c r="X16" s="518"/>
      <c r="Y16" s="518"/>
      <c r="Z16" s="518"/>
      <c r="AA16" s="535"/>
      <c r="AB16" s="535"/>
      <c r="AC16" s="535"/>
      <c r="AD16" s="535"/>
      <c r="AE16" s="535"/>
      <c r="AF16" s="535"/>
      <c r="AG16" s="535"/>
      <c r="AH16" s="535"/>
      <c r="AI16" s="535"/>
      <c r="AJ16" s="535"/>
      <c r="AK16" s="535"/>
      <c r="AL16" s="535"/>
      <c r="AM16" s="535"/>
      <c r="AN16" s="535"/>
      <c r="AO16" s="535"/>
      <c r="AP16" s="535"/>
      <c r="AS16" s="489"/>
      <c r="AT16" s="513"/>
      <c r="AU16" s="513"/>
      <c r="AV16" s="513"/>
      <c r="AW16" s="513"/>
      <c r="AX16" s="513"/>
      <c r="AY16" s="513"/>
      <c r="AZ16" s="513"/>
      <c r="BA16" s="491"/>
    </row>
    <row r="17" customFormat="false" ht="6.75" hidden="false" customHeight="true" outlineLevel="0" collapsed="false">
      <c r="T17" s="546"/>
      <c r="U17" s="546"/>
      <c r="V17" s="547"/>
      <c r="W17" s="547"/>
      <c r="X17" s="547"/>
      <c r="Y17" s="547"/>
      <c r="Z17" s="547"/>
      <c r="AA17" s="548"/>
      <c r="AB17" s="548"/>
      <c r="AC17" s="548"/>
      <c r="AD17" s="548"/>
      <c r="AE17" s="548"/>
      <c r="AF17" s="548"/>
      <c r="AG17" s="548"/>
      <c r="AH17" s="548"/>
      <c r="AI17" s="548"/>
      <c r="AJ17" s="548"/>
      <c r="AK17" s="548"/>
      <c r="AL17" s="548"/>
      <c r="AM17" s="548"/>
      <c r="AN17" s="548"/>
      <c r="AO17" s="548"/>
      <c r="AP17" s="548"/>
      <c r="AS17" s="549"/>
      <c r="AT17" s="550"/>
      <c r="AU17" s="550"/>
      <c r="AV17" s="550"/>
      <c r="AW17" s="550"/>
      <c r="AX17" s="550"/>
      <c r="AY17" s="550"/>
      <c r="AZ17" s="550"/>
      <c r="BA17" s="551"/>
    </row>
    <row r="18" customFormat="false" ht="12" hidden="false" customHeight="true" outlineLevel="0" collapsed="false">
      <c r="B18" s="552" t="s">
        <v>322</v>
      </c>
      <c r="C18" s="552"/>
      <c r="D18" s="552"/>
      <c r="E18" s="552"/>
      <c r="F18" s="552"/>
      <c r="G18" s="552"/>
      <c r="H18" s="552"/>
      <c r="I18" s="552"/>
      <c r="J18" s="552"/>
      <c r="K18" s="552"/>
      <c r="L18" s="552"/>
      <c r="M18" s="552"/>
      <c r="N18" s="552"/>
      <c r="O18" s="552"/>
      <c r="P18" s="552"/>
      <c r="Q18" s="552"/>
      <c r="R18" s="552"/>
      <c r="S18" s="552"/>
      <c r="AI18" s="553"/>
      <c r="AJ18" s="553"/>
      <c r="AK18" s="553"/>
      <c r="AL18" s="553"/>
      <c r="AM18" s="553"/>
      <c r="AN18" s="553"/>
      <c r="AO18" s="553"/>
      <c r="AP18" s="553"/>
      <c r="AQ18" s="553"/>
    </row>
    <row r="19" customFormat="false" ht="6" hidden="false" customHeight="true" outlineLevel="0" collapsed="false">
      <c r="B19" s="552"/>
      <c r="C19" s="552"/>
      <c r="D19" s="552"/>
      <c r="E19" s="552"/>
      <c r="F19" s="552"/>
      <c r="G19" s="552"/>
      <c r="H19" s="552"/>
      <c r="I19" s="552"/>
      <c r="J19" s="552"/>
      <c r="K19" s="552"/>
      <c r="L19" s="552"/>
      <c r="M19" s="552"/>
      <c r="N19" s="552"/>
      <c r="O19" s="552"/>
      <c r="P19" s="552"/>
      <c r="Q19" s="552"/>
      <c r="R19" s="552"/>
      <c r="S19" s="552"/>
      <c r="AI19" s="553"/>
      <c r="AJ19" s="553"/>
      <c r="AK19" s="553"/>
      <c r="AL19" s="553"/>
      <c r="AM19" s="553"/>
      <c r="AN19" s="553"/>
      <c r="AO19" s="553"/>
      <c r="AP19" s="553"/>
      <c r="AQ19" s="553"/>
    </row>
    <row r="20" customFormat="false" ht="12.95" hidden="false" customHeight="true" outlineLevel="0" collapsed="false">
      <c r="B20" s="552"/>
      <c r="C20" s="552"/>
      <c r="D20" s="552"/>
      <c r="E20" s="552"/>
      <c r="F20" s="552"/>
      <c r="G20" s="552"/>
      <c r="H20" s="552"/>
      <c r="I20" s="552"/>
      <c r="J20" s="552"/>
      <c r="K20" s="552"/>
      <c r="L20" s="552"/>
      <c r="M20" s="552"/>
      <c r="N20" s="552"/>
      <c r="O20" s="552"/>
      <c r="P20" s="552"/>
      <c r="Q20" s="552"/>
      <c r="R20" s="552"/>
      <c r="S20" s="552"/>
      <c r="T20" s="554"/>
      <c r="U20" s="479"/>
      <c r="V20" s="555" t="s">
        <v>323</v>
      </c>
      <c r="W20" s="555"/>
      <c r="X20" s="555"/>
      <c r="Y20" s="555"/>
      <c r="Z20" s="555"/>
      <c r="AA20" s="507"/>
      <c r="AB20" s="507"/>
      <c r="AC20" s="556" t="str">
        <f aca="false">IF(F15=4,"R6.4～R6.5",IF(F15=5,"R6.5",""))</f>
        <v>R6.4～R6.5</v>
      </c>
      <c r="AD20" s="556"/>
      <c r="AE20" s="556"/>
      <c r="AF20" s="556"/>
      <c r="AG20" s="556"/>
      <c r="AH20" s="556"/>
      <c r="AI20" s="507"/>
      <c r="AJ20" s="507"/>
      <c r="AK20" s="556" t="str">
        <f aca="false">IF(OR(F15=4,F15=5),"R6.6","R"&amp;D15&amp;"."&amp;F15)&amp;"～R"&amp;K15&amp;"."&amp;M15</f>
        <v>R6.6～R7.3</v>
      </c>
      <c r="AL20" s="556"/>
      <c r="AM20" s="556"/>
      <c r="AN20" s="556"/>
      <c r="AO20" s="556"/>
      <c r="AP20" s="556"/>
      <c r="AS20" s="557" t="e">
        <f aca="false">IFERROR(VLOOKUP(AS1,【参考】数式用2!E6:S23,9,FALSE),"")))</f>
        <v>#N/A</v>
      </c>
      <c r="AT20" s="557"/>
      <c r="AU20" s="557"/>
      <c r="AV20" s="557"/>
      <c r="AW20" s="557"/>
      <c r="AX20" s="557"/>
      <c r="AY20" s="557"/>
      <c r="AZ20" s="557"/>
      <c r="BA20" s="557"/>
      <c r="BB20" s="557"/>
      <c r="BC20" s="557"/>
      <c r="BD20" s="557"/>
      <c r="BE20" s="557"/>
      <c r="BF20" s="557"/>
      <c r="BG20" s="557"/>
      <c r="BH20" s="557"/>
    </row>
    <row r="21" customFormat="false" ht="17.1" hidden="false" customHeight="true" outlineLevel="0" collapsed="false">
      <c r="B21" s="558" t="s">
        <v>324</v>
      </c>
      <c r="C21" s="558"/>
      <c r="D21" s="558"/>
      <c r="E21" s="558"/>
      <c r="F21" s="558"/>
      <c r="G21" s="559" t="s">
        <v>325</v>
      </c>
      <c r="H21" s="559"/>
      <c r="I21" s="559"/>
      <c r="J21" s="559"/>
      <c r="K21" s="559"/>
      <c r="L21" s="559"/>
      <c r="M21" s="559"/>
      <c r="N21" s="559"/>
      <c r="O21" s="559"/>
      <c r="P21" s="559"/>
      <c r="Q21" s="559"/>
      <c r="R21" s="559"/>
      <c r="S21" s="559"/>
      <c r="T21" s="559"/>
      <c r="U21" s="560"/>
      <c r="V21" s="561" t="str">
        <f aca="false">IFERROR(IF(L9="ベア加算","✓",""),"")</f>
        <v/>
      </c>
      <c r="W21" s="562" t="s">
        <v>326</v>
      </c>
      <c r="X21" s="562"/>
      <c r="Y21" s="562"/>
      <c r="Z21" s="562"/>
      <c r="AA21" s="510" t="s">
        <v>315</v>
      </c>
      <c r="AB21" s="510"/>
      <c r="AC21" s="563"/>
      <c r="AD21" s="564" t="s">
        <v>326</v>
      </c>
      <c r="AE21" s="564"/>
      <c r="AF21" s="564"/>
      <c r="AG21" s="564"/>
      <c r="AH21" s="564"/>
      <c r="AI21" s="510" t="s">
        <v>315</v>
      </c>
      <c r="AJ21" s="510"/>
      <c r="AK21" s="565"/>
      <c r="AL21" s="564" t="s">
        <v>326</v>
      </c>
      <c r="AM21" s="564"/>
      <c r="AN21" s="564"/>
      <c r="AO21" s="564"/>
      <c r="AP21" s="564"/>
      <c r="AS21" s="557"/>
      <c r="AT21" s="557"/>
      <c r="AU21" s="557"/>
      <c r="AV21" s="557"/>
      <c r="AW21" s="557"/>
      <c r="AX21" s="557"/>
      <c r="AY21" s="557"/>
      <c r="AZ21" s="557"/>
      <c r="BA21" s="557"/>
      <c r="BB21" s="557"/>
      <c r="BC21" s="557"/>
      <c r="BD21" s="557"/>
      <c r="BE21" s="557"/>
      <c r="BF21" s="557"/>
      <c r="BG21" s="557"/>
      <c r="BH21" s="557"/>
    </row>
    <row r="22" customFormat="false" ht="17.1" hidden="false" customHeight="true" outlineLevel="0" collapsed="false">
      <c r="B22" s="558"/>
      <c r="C22" s="558"/>
      <c r="D22" s="558"/>
      <c r="E22" s="558"/>
      <c r="F22" s="558"/>
      <c r="G22" s="559"/>
      <c r="H22" s="559"/>
      <c r="I22" s="559"/>
      <c r="J22" s="559"/>
      <c r="K22" s="559"/>
      <c r="L22" s="559"/>
      <c r="M22" s="559"/>
      <c r="N22" s="559"/>
      <c r="O22" s="559"/>
      <c r="P22" s="559"/>
      <c r="Q22" s="559"/>
      <c r="R22" s="559"/>
      <c r="S22" s="559"/>
      <c r="T22" s="559"/>
      <c r="U22" s="560"/>
      <c r="V22" s="566" t="str">
        <f aca="false">IFERROR(IF(L9="ベア加算なし","✓",""),"")</f>
        <v/>
      </c>
      <c r="W22" s="562" t="s">
        <v>327</v>
      </c>
      <c r="X22" s="562"/>
      <c r="Y22" s="562"/>
      <c r="Z22" s="562"/>
      <c r="AA22" s="510"/>
      <c r="AB22" s="510"/>
      <c r="AC22" s="563"/>
      <c r="AD22" s="562" t="s">
        <v>327</v>
      </c>
      <c r="AE22" s="562"/>
      <c r="AF22" s="562"/>
      <c r="AG22" s="562"/>
      <c r="AH22" s="562"/>
      <c r="AI22" s="510"/>
      <c r="AJ22" s="510"/>
      <c r="AK22" s="565"/>
      <c r="AL22" s="562" t="s">
        <v>327</v>
      </c>
      <c r="AM22" s="562"/>
      <c r="AN22" s="562"/>
      <c r="AO22" s="562"/>
      <c r="AP22" s="562"/>
      <c r="AS22" s="557"/>
      <c r="AT22" s="557"/>
      <c r="AU22" s="557"/>
      <c r="AV22" s="557"/>
      <c r="AW22" s="557"/>
      <c r="AX22" s="557"/>
      <c r="AY22" s="557"/>
      <c r="AZ22" s="557"/>
      <c r="BA22" s="557"/>
      <c r="BB22" s="557"/>
      <c r="BC22" s="557"/>
      <c r="BD22" s="557"/>
      <c r="BE22" s="557"/>
      <c r="BF22" s="557"/>
      <c r="BG22" s="557"/>
      <c r="BH22" s="557"/>
    </row>
    <row r="23" customFormat="false" ht="11.25" hidden="false" customHeight="true" outlineLevel="0" collapsed="false">
      <c r="G23" s="567"/>
      <c r="H23" s="567"/>
      <c r="I23" s="567"/>
      <c r="J23" s="567"/>
      <c r="K23" s="567"/>
      <c r="L23" s="567"/>
      <c r="M23" s="567"/>
      <c r="N23" s="567"/>
      <c r="O23" s="567"/>
      <c r="P23" s="567"/>
      <c r="Q23" s="567"/>
      <c r="R23" s="567"/>
      <c r="S23" s="567"/>
      <c r="T23" s="567"/>
      <c r="U23" s="568"/>
      <c r="V23" s="569"/>
      <c r="W23" s="526"/>
      <c r="X23" s="526"/>
      <c r="Y23" s="526"/>
      <c r="Z23" s="526"/>
      <c r="AC23" s="570"/>
      <c r="AD23" s="526"/>
      <c r="AE23" s="526"/>
      <c r="AF23" s="526"/>
      <c r="AG23" s="526"/>
      <c r="AH23" s="526"/>
      <c r="AP23" s="571"/>
      <c r="AS23" s="479"/>
      <c r="AT23" s="479"/>
      <c r="AU23" s="479"/>
      <c r="AV23" s="479"/>
      <c r="AW23" s="479"/>
      <c r="AX23" s="479"/>
      <c r="AY23" s="479"/>
      <c r="AZ23" s="479"/>
      <c r="BA23" s="479"/>
      <c r="BB23" s="479"/>
      <c r="BC23" s="479"/>
      <c r="BD23" s="479"/>
      <c r="BE23" s="479"/>
      <c r="BF23" s="479"/>
      <c r="BG23" s="479"/>
      <c r="BH23" s="571"/>
    </row>
    <row r="24" customFormat="false" ht="18" hidden="false" customHeight="true" outlineLevel="0" collapsed="false">
      <c r="B24" s="558" t="s">
        <v>328</v>
      </c>
      <c r="C24" s="558"/>
      <c r="D24" s="558"/>
      <c r="E24" s="558"/>
      <c r="F24" s="558"/>
      <c r="G24" s="559" t="s">
        <v>329</v>
      </c>
      <c r="H24" s="559"/>
      <c r="I24" s="559"/>
      <c r="J24" s="559"/>
      <c r="K24" s="559"/>
      <c r="L24" s="559"/>
      <c r="M24" s="559"/>
      <c r="N24" s="559"/>
      <c r="O24" s="559"/>
      <c r="P24" s="559"/>
      <c r="Q24" s="559"/>
      <c r="R24" s="559"/>
      <c r="S24" s="559"/>
      <c r="T24" s="559"/>
      <c r="U24" s="560"/>
      <c r="V24" s="561" t="str">
        <f aca="false">IFERROR(IF(OR(B9="処遇加算Ⅰ",B9="処遇加算Ⅱ"),"✓",""),"")</f>
        <v/>
      </c>
      <c r="W24" s="572" t="s">
        <v>330</v>
      </c>
      <c r="X24" s="572"/>
      <c r="Y24" s="572"/>
      <c r="Z24" s="572"/>
      <c r="AA24" s="510" t="s">
        <v>315</v>
      </c>
      <c r="AB24" s="510"/>
      <c r="AC24" s="563"/>
      <c r="AD24" s="573" t="s">
        <v>326</v>
      </c>
      <c r="AE24" s="573"/>
      <c r="AF24" s="573"/>
      <c r="AG24" s="573"/>
      <c r="AH24" s="573"/>
      <c r="AI24" s="510" t="s">
        <v>315</v>
      </c>
      <c r="AJ24" s="510"/>
      <c r="AK24" s="563"/>
      <c r="AL24" s="573" t="s">
        <v>326</v>
      </c>
      <c r="AM24" s="573"/>
      <c r="AN24" s="573"/>
      <c r="AO24" s="573"/>
      <c r="AP24" s="573"/>
      <c r="AS24" s="557" t="e">
        <f aca="false">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#N/A</v>
      </c>
      <c r="AT24" s="557"/>
      <c r="AU24" s="557"/>
      <c r="AV24" s="557"/>
      <c r="AW24" s="557"/>
      <c r="AX24" s="557"/>
      <c r="AY24" s="557"/>
      <c r="AZ24" s="557"/>
      <c r="BA24" s="557"/>
      <c r="BB24" s="557"/>
      <c r="BC24" s="557"/>
      <c r="BD24" s="557"/>
      <c r="BE24" s="557"/>
      <c r="BF24" s="557"/>
      <c r="BG24" s="557"/>
      <c r="BH24" s="557"/>
    </row>
    <row r="25" customFormat="false" ht="21" hidden="false" customHeight="true" outlineLevel="0" collapsed="false">
      <c r="B25" s="558"/>
      <c r="C25" s="558"/>
      <c r="D25" s="558"/>
      <c r="E25" s="558"/>
      <c r="F25" s="558"/>
      <c r="G25" s="559"/>
      <c r="H25" s="559"/>
      <c r="I25" s="559"/>
      <c r="J25" s="559"/>
      <c r="K25" s="559"/>
      <c r="L25" s="559"/>
      <c r="M25" s="559"/>
      <c r="N25" s="559"/>
      <c r="O25" s="559"/>
      <c r="P25" s="559"/>
      <c r="Q25" s="559"/>
      <c r="R25" s="559"/>
      <c r="S25" s="559"/>
      <c r="T25" s="559"/>
      <c r="U25" s="560"/>
      <c r="V25" s="561" t="str">
        <f aca="false">IFERROR(IF(B9="処遇加算Ⅲ","✓",""),"")</f>
        <v/>
      </c>
      <c r="W25" s="572" t="s">
        <v>331</v>
      </c>
      <c r="X25" s="572"/>
      <c r="Y25" s="572"/>
      <c r="Z25" s="572"/>
      <c r="AA25" s="510"/>
      <c r="AB25" s="510"/>
      <c r="AC25" s="563"/>
      <c r="AD25" s="574" t="s">
        <v>332</v>
      </c>
      <c r="AE25" s="574"/>
      <c r="AF25" s="574"/>
      <c r="AG25" s="574"/>
      <c r="AH25" s="574"/>
      <c r="AI25" s="510"/>
      <c r="AJ25" s="510"/>
      <c r="AK25" s="565"/>
      <c r="AL25" s="574" t="s">
        <v>332</v>
      </c>
      <c r="AM25" s="574"/>
      <c r="AN25" s="574"/>
      <c r="AO25" s="574"/>
      <c r="AP25" s="574"/>
      <c r="AS25" s="557"/>
      <c r="AT25" s="557"/>
      <c r="AU25" s="557"/>
      <c r="AV25" s="557"/>
      <c r="AW25" s="557"/>
      <c r="AX25" s="557"/>
      <c r="AY25" s="557"/>
      <c r="AZ25" s="557"/>
      <c r="BA25" s="557"/>
      <c r="BB25" s="557"/>
      <c r="BC25" s="557"/>
      <c r="BD25" s="557"/>
      <c r="BE25" s="557"/>
      <c r="BF25" s="557"/>
      <c r="BG25" s="557"/>
      <c r="BH25" s="557"/>
    </row>
    <row r="26" customFormat="false" ht="18" hidden="false" customHeight="true" outlineLevel="0" collapsed="false">
      <c r="B26" s="558"/>
      <c r="C26" s="558"/>
      <c r="D26" s="558"/>
      <c r="E26" s="558"/>
      <c r="F26" s="558"/>
      <c r="G26" s="559"/>
      <c r="H26" s="559"/>
      <c r="I26" s="559"/>
      <c r="J26" s="559"/>
      <c r="K26" s="559"/>
      <c r="L26" s="559"/>
      <c r="M26" s="559"/>
      <c r="N26" s="559"/>
      <c r="O26" s="559"/>
      <c r="P26" s="559"/>
      <c r="Q26" s="559"/>
      <c r="R26" s="559"/>
      <c r="S26" s="559"/>
      <c r="T26" s="559"/>
      <c r="U26" s="521"/>
      <c r="V26" s="561" t="str">
        <f aca="false">IFERROR(IF(B9="処遇加算なし","✓",""),"")</f>
        <v/>
      </c>
      <c r="W26" s="572" t="s">
        <v>333</v>
      </c>
      <c r="X26" s="572"/>
      <c r="Y26" s="572"/>
      <c r="Z26" s="572"/>
      <c r="AA26" s="510"/>
      <c r="AB26" s="510"/>
      <c r="AC26" s="563"/>
      <c r="AD26" s="573" t="s">
        <v>327</v>
      </c>
      <c r="AE26" s="573"/>
      <c r="AF26" s="573"/>
      <c r="AG26" s="573"/>
      <c r="AH26" s="573"/>
      <c r="AI26" s="510"/>
      <c r="AJ26" s="510"/>
      <c r="AK26" s="565"/>
      <c r="AL26" s="573" t="s">
        <v>327</v>
      </c>
      <c r="AM26" s="573"/>
      <c r="AN26" s="573"/>
      <c r="AO26" s="573"/>
      <c r="AP26" s="573"/>
      <c r="AS26" s="557"/>
      <c r="AT26" s="557"/>
      <c r="AU26" s="557"/>
      <c r="AV26" s="557"/>
      <c r="AW26" s="557"/>
      <c r="AX26" s="557"/>
      <c r="AY26" s="557"/>
      <c r="AZ26" s="557"/>
      <c r="BA26" s="557"/>
      <c r="BB26" s="557"/>
      <c r="BC26" s="557"/>
      <c r="BD26" s="557"/>
      <c r="BE26" s="557"/>
      <c r="BF26" s="557"/>
      <c r="BG26" s="557"/>
      <c r="BH26" s="557"/>
    </row>
    <row r="27" customFormat="false" ht="11.25" hidden="false" customHeight="true" outlineLevel="0" collapsed="false">
      <c r="U27" s="568"/>
      <c r="V27" s="569"/>
      <c r="W27" s="526"/>
      <c r="X27" s="526"/>
      <c r="Y27" s="526"/>
      <c r="Z27" s="526"/>
      <c r="AC27" s="570"/>
      <c r="AD27" s="575"/>
      <c r="AE27" s="575"/>
      <c r="AF27" s="575"/>
      <c r="AG27" s="575"/>
      <c r="AH27" s="575"/>
      <c r="AK27" s="570"/>
      <c r="AL27" s="575"/>
      <c r="AM27" s="575"/>
      <c r="AN27" s="575"/>
      <c r="AO27" s="575"/>
      <c r="AP27" s="575"/>
      <c r="AS27" s="576"/>
      <c r="AT27" s="576"/>
      <c r="AU27" s="576"/>
      <c r="AV27" s="576"/>
      <c r="AW27" s="576"/>
      <c r="AX27" s="576"/>
      <c r="AY27" s="576"/>
      <c r="AZ27" s="576"/>
      <c r="BA27" s="576"/>
      <c r="BB27" s="576"/>
      <c r="BC27" s="576"/>
      <c r="BD27" s="576"/>
      <c r="BE27" s="576"/>
      <c r="BF27" s="576"/>
      <c r="BG27" s="576"/>
      <c r="BH27" s="576"/>
    </row>
    <row r="28" customFormat="false" ht="18" hidden="false" customHeight="true" outlineLevel="0" collapsed="false">
      <c r="B28" s="558" t="s">
        <v>334</v>
      </c>
      <c r="C28" s="558"/>
      <c r="D28" s="558"/>
      <c r="E28" s="558"/>
      <c r="F28" s="558"/>
      <c r="G28" s="577" t="s">
        <v>335</v>
      </c>
      <c r="H28" s="577"/>
      <c r="I28" s="577"/>
      <c r="J28" s="577"/>
      <c r="K28" s="577"/>
      <c r="L28" s="577"/>
      <c r="M28" s="577"/>
      <c r="N28" s="577"/>
      <c r="O28" s="577"/>
      <c r="P28" s="577"/>
      <c r="Q28" s="577"/>
      <c r="R28" s="577"/>
      <c r="S28" s="577"/>
      <c r="T28" s="577"/>
      <c r="U28" s="560"/>
      <c r="V28" s="561" t="str">
        <f aca="false">IFERROR(IF(OR(B9="処遇加算Ⅰ",B9="処遇加算Ⅱ"),"✓",""),"")</f>
        <v/>
      </c>
      <c r="W28" s="572" t="s">
        <v>330</v>
      </c>
      <c r="X28" s="572"/>
      <c r="Y28" s="572"/>
      <c r="Z28" s="572"/>
      <c r="AA28" s="510" t="s">
        <v>315</v>
      </c>
      <c r="AB28" s="510"/>
      <c r="AC28" s="563"/>
      <c r="AD28" s="573" t="s">
        <v>326</v>
      </c>
      <c r="AE28" s="573"/>
      <c r="AF28" s="573"/>
      <c r="AG28" s="573"/>
      <c r="AH28" s="573"/>
      <c r="AI28" s="510" t="s">
        <v>315</v>
      </c>
      <c r="AJ28" s="510"/>
      <c r="AK28" s="563"/>
      <c r="AL28" s="573" t="s">
        <v>326</v>
      </c>
      <c r="AM28" s="573"/>
      <c r="AN28" s="573"/>
      <c r="AO28" s="573"/>
      <c r="AP28" s="573"/>
      <c r="AS28" s="557" t="e">
        <f aca="false">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#N/A</v>
      </c>
      <c r="AT28" s="557"/>
      <c r="AU28" s="557"/>
      <c r="AV28" s="557"/>
      <c r="AW28" s="557"/>
      <c r="AX28" s="557"/>
      <c r="AY28" s="557"/>
      <c r="AZ28" s="557"/>
      <c r="BA28" s="557"/>
      <c r="BB28" s="557"/>
      <c r="BC28" s="557"/>
      <c r="BD28" s="557"/>
      <c r="BE28" s="557"/>
      <c r="BF28" s="557"/>
      <c r="BG28" s="557"/>
      <c r="BH28" s="557"/>
    </row>
    <row r="29" customFormat="false" ht="21" hidden="false" customHeight="true" outlineLevel="0" collapsed="false">
      <c r="B29" s="558"/>
      <c r="C29" s="558"/>
      <c r="D29" s="558"/>
      <c r="E29" s="558"/>
      <c r="F29" s="558"/>
      <c r="G29" s="577"/>
      <c r="H29" s="577"/>
      <c r="I29" s="577"/>
      <c r="J29" s="577"/>
      <c r="K29" s="577"/>
      <c r="L29" s="577"/>
      <c r="M29" s="577"/>
      <c r="N29" s="577"/>
      <c r="O29" s="577"/>
      <c r="P29" s="577"/>
      <c r="Q29" s="577"/>
      <c r="R29" s="577"/>
      <c r="S29" s="577"/>
      <c r="T29" s="577"/>
      <c r="U29" s="560"/>
      <c r="V29" s="561" t="str">
        <f aca="false">IFERROR(IF(B9="処遇加算Ⅲ","✓",""),"")</f>
        <v/>
      </c>
      <c r="W29" s="572" t="s">
        <v>331</v>
      </c>
      <c r="X29" s="572"/>
      <c r="Y29" s="572"/>
      <c r="Z29" s="572"/>
      <c r="AA29" s="510"/>
      <c r="AB29" s="510"/>
      <c r="AC29" s="563"/>
      <c r="AD29" s="574" t="s">
        <v>332</v>
      </c>
      <c r="AE29" s="574"/>
      <c r="AF29" s="574"/>
      <c r="AG29" s="574"/>
      <c r="AH29" s="574"/>
      <c r="AI29" s="510"/>
      <c r="AJ29" s="510"/>
      <c r="AK29" s="565"/>
      <c r="AL29" s="574" t="s">
        <v>332</v>
      </c>
      <c r="AM29" s="574"/>
      <c r="AN29" s="574"/>
      <c r="AO29" s="574"/>
      <c r="AP29" s="574"/>
      <c r="AS29" s="557"/>
      <c r="AT29" s="557"/>
      <c r="AU29" s="557"/>
      <c r="AV29" s="557"/>
      <c r="AW29" s="557"/>
      <c r="AX29" s="557"/>
      <c r="AY29" s="557"/>
      <c r="AZ29" s="557"/>
      <c r="BA29" s="557"/>
      <c r="BB29" s="557"/>
      <c r="BC29" s="557"/>
      <c r="BD29" s="557"/>
      <c r="BE29" s="557"/>
      <c r="BF29" s="557"/>
      <c r="BG29" s="557"/>
      <c r="BH29" s="557"/>
    </row>
    <row r="30" customFormat="false" ht="18" hidden="false" customHeight="true" outlineLevel="0" collapsed="false">
      <c r="B30" s="558"/>
      <c r="C30" s="558"/>
      <c r="D30" s="558"/>
      <c r="E30" s="558"/>
      <c r="F30" s="558"/>
      <c r="G30" s="577"/>
      <c r="H30" s="577"/>
      <c r="I30" s="577"/>
      <c r="J30" s="577"/>
      <c r="K30" s="577"/>
      <c r="L30" s="577"/>
      <c r="M30" s="577"/>
      <c r="N30" s="577"/>
      <c r="O30" s="577"/>
      <c r="P30" s="577"/>
      <c r="Q30" s="577"/>
      <c r="R30" s="577"/>
      <c r="S30" s="577"/>
      <c r="T30" s="577"/>
      <c r="U30" s="521"/>
      <c r="V30" s="561" t="str">
        <f aca="false">IFERROR(IF(B9="処遇加算なし","✓",""),"")</f>
        <v/>
      </c>
      <c r="W30" s="572" t="s">
        <v>333</v>
      </c>
      <c r="X30" s="572"/>
      <c r="Y30" s="572"/>
      <c r="Z30" s="572"/>
      <c r="AA30" s="510"/>
      <c r="AB30" s="510"/>
      <c r="AC30" s="563"/>
      <c r="AD30" s="573" t="s">
        <v>327</v>
      </c>
      <c r="AE30" s="573"/>
      <c r="AF30" s="573"/>
      <c r="AG30" s="573"/>
      <c r="AH30" s="573"/>
      <c r="AI30" s="510"/>
      <c r="AJ30" s="510"/>
      <c r="AK30" s="565"/>
      <c r="AL30" s="573" t="s">
        <v>327</v>
      </c>
      <c r="AM30" s="573"/>
      <c r="AN30" s="573"/>
      <c r="AO30" s="573"/>
      <c r="AP30" s="573"/>
      <c r="AS30" s="557"/>
      <c r="AT30" s="557"/>
      <c r="AU30" s="557"/>
      <c r="AV30" s="557"/>
      <c r="AW30" s="557"/>
      <c r="AX30" s="557"/>
      <c r="AY30" s="557"/>
      <c r="AZ30" s="557"/>
      <c r="BA30" s="557"/>
      <c r="BB30" s="557"/>
      <c r="BC30" s="557"/>
      <c r="BD30" s="557"/>
      <c r="BE30" s="557"/>
      <c r="BF30" s="557"/>
      <c r="BG30" s="557"/>
      <c r="BH30" s="557"/>
    </row>
    <row r="31" customFormat="false" ht="11.25" hidden="false" customHeight="true" outlineLevel="0" collapsed="false">
      <c r="U31" s="568"/>
      <c r="V31" s="569"/>
      <c r="W31" s="526"/>
      <c r="X31" s="526"/>
      <c r="Y31" s="526"/>
      <c r="Z31" s="526"/>
      <c r="AC31" s="570"/>
      <c r="AD31" s="575"/>
      <c r="AE31" s="575"/>
      <c r="AF31" s="575"/>
      <c r="AG31" s="575"/>
      <c r="AH31" s="575"/>
      <c r="AK31" s="570"/>
      <c r="AL31" s="575"/>
      <c r="AM31" s="575"/>
      <c r="AN31" s="575"/>
      <c r="AO31" s="575"/>
      <c r="AP31" s="575"/>
      <c r="AS31" s="576"/>
      <c r="AT31" s="576"/>
      <c r="AU31" s="576"/>
      <c r="AV31" s="576"/>
      <c r="AW31" s="576"/>
      <c r="AX31" s="576"/>
      <c r="AY31" s="576"/>
      <c r="AZ31" s="576"/>
      <c r="BA31" s="576"/>
      <c r="BB31" s="576"/>
      <c r="BC31" s="576"/>
      <c r="BD31" s="576"/>
      <c r="BE31" s="576"/>
      <c r="BF31" s="576"/>
      <c r="BG31" s="576"/>
      <c r="BH31" s="576"/>
    </row>
    <row r="32" customFormat="false" ht="15" hidden="false" customHeight="true" outlineLevel="0" collapsed="false">
      <c r="B32" s="558" t="s">
        <v>336</v>
      </c>
      <c r="C32" s="558"/>
      <c r="D32" s="558"/>
      <c r="E32" s="558"/>
      <c r="F32" s="558"/>
      <c r="G32" s="559" t="s">
        <v>337</v>
      </c>
      <c r="H32" s="559"/>
      <c r="I32" s="559"/>
      <c r="J32" s="559"/>
      <c r="K32" s="559"/>
      <c r="L32" s="559"/>
      <c r="M32" s="559"/>
      <c r="N32" s="559"/>
      <c r="O32" s="559"/>
      <c r="P32" s="559"/>
      <c r="Q32" s="559"/>
      <c r="R32" s="559"/>
      <c r="S32" s="559"/>
      <c r="T32" s="559"/>
      <c r="U32" s="560"/>
      <c r="V32" s="561" t="str">
        <f aca="false">IFERROR(IF(B9="処遇加算Ⅰ","✓",""),"")</f>
        <v/>
      </c>
      <c r="W32" s="562" t="s">
        <v>326</v>
      </c>
      <c r="X32" s="562"/>
      <c r="Y32" s="562"/>
      <c r="Z32" s="562"/>
      <c r="AA32" s="528" t="s">
        <v>315</v>
      </c>
      <c r="AB32" s="528"/>
      <c r="AC32" s="563"/>
      <c r="AD32" s="573" t="s">
        <v>326</v>
      </c>
      <c r="AE32" s="573"/>
      <c r="AF32" s="573"/>
      <c r="AG32" s="573"/>
      <c r="AH32" s="573"/>
      <c r="AI32" s="528" t="s">
        <v>315</v>
      </c>
      <c r="AJ32" s="528"/>
      <c r="AK32" s="563"/>
      <c r="AL32" s="573" t="s">
        <v>326</v>
      </c>
      <c r="AM32" s="573"/>
      <c r="AN32" s="573"/>
      <c r="AO32" s="573"/>
      <c r="AP32" s="573"/>
      <c r="AS32" s="557" t="e">
        <f aca="false">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#N/A</v>
      </c>
      <c r="AT32" s="557"/>
      <c r="AU32" s="557"/>
      <c r="AV32" s="557"/>
      <c r="AW32" s="557"/>
      <c r="AX32" s="557"/>
      <c r="AY32" s="557"/>
      <c r="AZ32" s="557"/>
      <c r="BA32" s="557"/>
      <c r="BB32" s="557"/>
      <c r="BC32" s="557"/>
      <c r="BD32" s="557"/>
      <c r="BE32" s="557"/>
      <c r="BF32" s="557"/>
      <c r="BG32" s="557"/>
      <c r="BH32" s="557"/>
    </row>
    <row r="33" customFormat="false" ht="21" hidden="false" customHeight="true" outlineLevel="0" collapsed="false">
      <c r="B33" s="558"/>
      <c r="C33" s="558"/>
      <c r="D33" s="558"/>
      <c r="E33" s="558"/>
      <c r="F33" s="558"/>
      <c r="G33" s="559"/>
      <c r="H33" s="559"/>
      <c r="I33" s="559"/>
      <c r="J33" s="559"/>
      <c r="K33" s="559"/>
      <c r="L33" s="559"/>
      <c r="M33" s="559"/>
      <c r="N33" s="559"/>
      <c r="O33" s="559"/>
      <c r="P33" s="559"/>
      <c r="Q33" s="559"/>
      <c r="R33" s="559"/>
      <c r="S33" s="559"/>
      <c r="T33" s="559"/>
      <c r="U33" s="560"/>
      <c r="V33" s="561" t="str">
        <f aca="false">IFERROR(IF(AND(B9&lt;&gt;"",B9&lt;&gt;"処遇加算Ⅰ"),"✓",""),"")</f>
        <v/>
      </c>
      <c r="W33" s="562" t="s">
        <v>327</v>
      </c>
      <c r="X33" s="562"/>
      <c r="Y33" s="562"/>
      <c r="Z33" s="562"/>
      <c r="AA33" s="528"/>
      <c r="AB33" s="528"/>
      <c r="AC33" s="563"/>
      <c r="AD33" s="578" t="s">
        <v>332</v>
      </c>
      <c r="AE33" s="578"/>
      <c r="AF33" s="578"/>
      <c r="AG33" s="578"/>
      <c r="AH33" s="578"/>
      <c r="AI33" s="528"/>
      <c r="AJ33" s="528"/>
      <c r="AK33" s="579"/>
      <c r="AL33" s="574" t="s">
        <v>332</v>
      </c>
      <c r="AM33" s="574"/>
      <c r="AN33" s="574"/>
      <c r="AO33" s="574"/>
      <c r="AP33" s="574"/>
      <c r="AS33" s="557"/>
      <c r="AT33" s="557"/>
      <c r="AU33" s="557"/>
      <c r="AV33" s="557"/>
      <c r="AW33" s="557"/>
      <c r="AX33" s="557"/>
      <c r="AY33" s="557"/>
      <c r="AZ33" s="557"/>
      <c r="BA33" s="557"/>
      <c r="BB33" s="557"/>
      <c r="BC33" s="557"/>
      <c r="BD33" s="557"/>
      <c r="BE33" s="557"/>
      <c r="BF33" s="557"/>
      <c r="BG33" s="557"/>
      <c r="BH33" s="557"/>
    </row>
    <row r="34" customFormat="false" ht="15" hidden="false" customHeight="true" outlineLevel="0" collapsed="false">
      <c r="B34" s="558"/>
      <c r="C34" s="558"/>
      <c r="D34" s="558"/>
      <c r="E34" s="558"/>
      <c r="F34" s="558"/>
      <c r="G34" s="559"/>
      <c r="H34" s="559"/>
      <c r="I34" s="559"/>
      <c r="J34" s="559"/>
      <c r="K34" s="559"/>
      <c r="L34" s="559"/>
      <c r="M34" s="559"/>
      <c r="N34" s="559"/>
      <c r="O34" s="559"/>
      <c r="P34" s="559"/>
      <c r="Q34" s="559"/>
      <c r="R34" s="559"/>
      <c r="S34" s="559"/>
      <c r="T34" s="559"/>
      <c r="U34" s="521"/>
      <c r="V34" s="569"/>
      <c r="W34" s="526"/>
      <c r="X34" s="526"/>
      <c r="Y34" s="526"/>
      <c r="Z34" s="526"/>
      <c r="AA34" s="528"/>
      <c r="AB34" s="528"/>
      <c r="AC34" s="563"/>
      <c r="AD34" s="562" t="s">
        <v>327</v>
      </c>
      <c r="AE34" s="562"/>
      <c r="AF34" s="562"/>
      <c r="AG34" s="562"/>
      <c r="AH34" s="562"/>
      <c r="AI34" s="528"/>
      <c r="AJ34" s="528"/>
      <c r="AK34" s="563"/>
      <c r="AL34" s="562" t="s">
        <v>327</v>
      </c>
      <c r="AM34" s="562"/>
      <c r="AN34" s="562"/>
      <c r="AO34" s="562"/>
      <c r="AP34" s="562"/>
      <c r="AS34" s="557"/>
      <c r="AT34" s="557"/>
      <c r="AU34" s="557"/>
      <c r="AV34" s="557"/>
      <c r="AW34" s="557"/>
      <c r="AX34" s="557"/>
      <c r="AY34" s="557"/>
      <c r="AZ34" s="557"/>
      <c r="BA34" s="557"/>
      <c r="BB34" s="557"/>
      <c r="BC34" s="557"/>
      <c r="BD34" s="557"/>
      <c r="BE34" s="557"/>
      <c r="BF34" s="557"/>
      <c r="BG34" s="557"/>
      <c r="BH34" s="557"/>
    </row>
    <row r="35" customFormat="false" ht="11.25" hidden="false" customHeight="true" outlineLevel="0" collapsed="false">
      <c r="B35" s="580"/>
      <c r="C35" s="580"/>
      <c r="D35" s="580"/>
      <c r="E35" s="580"/>
      <c r="F35" s="580"/>
      <c r="G35" s="581"/>
      <c r="H35" s="581"/>
      <c r="I35" s="581"/>
      <c r="J35" s="581"/>
      <c r="K35" s="581"/>
      <c r="L35" s="581"/>
      <c r="M35" s="581"/>
      <c r="N35" s="581"/>
      <c r="O35" s="581"/>
      <c r="P35" s="581"/>
      <c r="Q35" s="581"/>
      <c r="R35" s="581"/>
      <c r="S35" s="581"/>
      <c r="T35" s="581"/>
      <c r="U35" s="568"/>
      <c r="V35" s="569"/>
      <c r="W35" s="526"/>
      <c r="X35" s="526"/>
      <c r="Y35" s="526"/>
      <c r="Z35" s="526"/>
      <c r="AC35" s="570"/>
      <c r="AD35" s="526"/>
      <c r="AE35" s="526"/>
      <c r="AF35" s="526"/>
      <c r="AG35" s="526"/>
      <c r="AH35" s="526"/>
      <c r="AK35" s="570"/>
      <c r="AL35" s="526"/>
      <c r="AM35" s="526"/>
      <c r="AN35" s="526"/>
      <c r="AO35" s="526"/>
      <c r="AP35" s="526"/>
      <c r="AR35" s="568"/>
      <c r="AS35" s="576"/>
      <c r="AT35" s="576"/>
      <c r="AU35" s="576"/>
      <c r="AV35" s="576"/>
      <c r="AW35" s="576"/>
      <c r="AX35" s="576"/>
      <c r="AY35" s="576"/>
      <c r="AZ35" s="576"/>
      <c r="BA35" s="576"/>
      <c r="BB35" s="576"/>
      <c r="BC35" s="576"/>
      <c r="BD35" s="576"/>
      <c r="BE35" s="576"/>
      <c r="BF35" s="576"/>
      <c r="BG35" s="576"/>
      <c r="BH35" s="576"/>
    </row>
    <row r="36" customFormat="false" ht="17.1" hidden="false" customHeight="true" outlineLevel="0" collapsed="false">
      <c r="B36" s="558" t="s">
        <v>338</v>
      </c>
      <c r="C36" s="558"/>
      <c r="D36" s="558"/>
      <c r="E36" s="558"/>
      <c r="F36" s="558"/>
      <c r="G36" s="582" t="s">
        <v>339</v>
      </c>
      <c r="H36" s="582"/>
      <c r="I36" s="582"/>
      <c r="J36" s="582"/>
      <c r="K36" s="582"/>
      <c r="L36" s="582"/>
      <c r="M36" s="582"/>
      <c r="N36" s="582"/>
      <c r="O36" s="582"/>
      <c r="P36" s="582"/>
      <c r="Q36" s="582"/>
      <c r="R36" s="582"/>
      <c r="S36" s="582"/>
      <c r="T36" s="582"/>
      <c r="U36" s="560"/>
      <c r="V36" s="561" t="str">
        <f aca="false">IFERROR(IF(OR(G9="特定加算Ⅰ",G9="特定加算Ⅱ"),"✓",""),"")</f>
        <v/>
      </c>
      <c r="W36" s="562" t="s">
        <v>326</v>
      </c>
      <c r="X36" s="562"/>
      <c r="Y36" s="562"/>
      <c r="Z36" s="562"/>
      <c r="AA36" s="510" t="s">
        <v>315</v>
      </c>
      <c r="AB36" s="510"/>
      <c r="AC36" s="563"/>
      <c r="AD36" s="562" t="s">
        <v>326</v>
      </c>
      <c r="AE36" s="562"/>
      <c r="AF36" s="562"/>
      <c r="AG36" s="562"/>
      <c r="AH36" s="562"/>
      <c r="AI36" s="510" t="s">
        <v>315</v>
      </c>
      <c r="AJ36" s="510"/>
      <c r="AK36" s="563"/>
      <c r="AL36" s="562" t="s">
        <v>326</v>
      </c>
      <c r="AM36" s="562"/>
      <c r="AN36" s="562"/>
      <c r="AO36" s="562"/>
      <c r="AP36" s="562"/>
      <c r="AS36" s="557" t="e">
        <f aca="false">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#N/A</v>
      </c>
      <c r="AT36" s="557"/>
      <c r="AU36" s="557"/>
      <c r="AV36" s="557"/>
      <c r="AW36" s="557"/>
      <c r="AX36" s="557"/>
      <c r="AY36" s="557"/>
      <c r="AZ36" s="557"/>
      <c r="BA36" s="557"/>
      <c r="BB36" s="557"/>
      <c r="BC36" s="557"/>
      <c r="BD36" s="557"/>
      <c r="BE36" s="557"/>
      <c r="BF36" s="557"/>
      <c r="BG36" s="557"/>
      <c r="BH36" s="557"/>
    </row>
    <row r="37" customFormat="false" ht="21" hidden="false" customHeight="true" outlineLevel="0" collapsed="false">
      <c r="B37" s="558"/>
      <c r="C37" s="558"/>
      <c r="D37" s="558"/>
      <c r="E37" s="558"/>
      <c r="F37" s="558"/>
      <c r="G37" s="582"/>
      <c r="H37" s="582"/>
      <c r="I37" s="582"/>
      <c r="J37" s="582"/>
      <c r="K37" s="582"/>
      <c r="L37" s="582"/>
      <c r="M37" s="582"/>
      <c r="N37" s="582"/>
      <c r="O37" s="582"/>
      <c r="P37" s="582"/>
      <c r="Q37" s="582"/>
      <c r="R37" s="582"/>
      <c r="S37" s="582"/>
      <c r="T37" s="582"/>
      <c r="U37" s="560"/>
      <c r="V37" s="561" t="str">
        <f aca="false">IFERROR(IF(G9="特定加算なし","✓",""),"")</f>
        <v/>
      </c>
      <c r="W37" s="562" t="s">
        <v>327</v>
      </c>
      <c r="X37" s="562"/>
      <c r="Y37" s="562"/>
      <c r="Z37" s="562"/>
      <c r="AA37" s="510"/>
      <c r="AB37" s="510"/>
      <c r="AC37" s="583" t="s">
        <v>340</v>
      </c>
      <c r="AD37" s="583"/>
      <c r="AE37" s="583"/>
      <c r="AF37" s="583"/>
      <c r="AG37" s="584"/>
      <c r="AH37" s="584"/>
      <c r="AI37" s="510"/>
      <c r="AJ37" s="510"/>
      <c r="AK37" s="583" t="s">
        <v>340</v>
      </c>
      <c r="AL37" s="583"/>
      <c r="AM37" s="583"/>
      <c r="AN37" s="583"/>
      <c r="AO37" s="584"/>
      <c r="AP37" s="584"/>
      <c r="AS37" s="557"/>
      <c r="AT37" s="557"/>
      <c r="AU37" s="557"/>
      <c r="AV37" s="557"/>
      <c r="AW37" s="557"/>
      <c r="AX37" s="557"/>
      <c r="AY37" s="557"/>
      <c r="AZ37" s="557"/>
      <c r="BA37" s="557"/>
      <c r="BB37" s="557"/>
      <c r="BC37" s="557"/>
      <c r="BD37" s="557"/>
      <c r="BE37" s="557"/>
      <c r="BF37" s="557"/>
      <c r="BG37" s="557"/>
      <c r="BH37" s="557"/>
    </row>
    <row r="38" customFormat="false" ht="17.1" hidden="false" customHeight="true" outlineLevel="0" collapsed="false">
      <c r="B38" s="558"/>
      <c r="C38" s="558"/>
      <c r="D38" s="558"/>
      <c r="E38" s="558"/>
      <c r="F38" s="558"/>
      <c r="G38" s="582"/>
      <c r="H38" s="582"/>
      <c r="I38" s="582"/>
      <c r="J38" s="582"/>
      <c r="K38" s="582"/>
      <c r="L38" s="582"/>
      <c r="M38" s="582"/>
      <c r="N38" s="582"/>
      <c r="O38" s="582"/>
      <c r="P38" s="582"/>
      <c r="Q38" s="582"/>
      <c r="R38" s="582"/>
      <c r="S38" s="582"/>
      <c r="T38" s="582"/>
      <c r="U38" s="560"/>
      <c r="Z38" s="585"/>
      <c r="AA38" s="510"/>
      <c r="AB38" s="510"/>
      <c r="AC38" s="563"/>
      <c r="AD38" s="562" t="s">
        <v>327</v>
      </c>
      <c r="AE38" s="562"/>
      <c r="AF38" s="562"/>
      <c r="AG38" s="562"/>
      <c r="AH38" s="562"/>
      <c r="AI38" s="510"/>
      <c r="AJ38" s="510"/>
      <c r="AK38" s="563"/>
      <c r="AL38" s="562" t="s">
        <v>327</v>
      </c>
      <c r="AM38" s="562"/>
      <c r="AN38" s="562"/>
      <c r="AO38" s="562"/>
      <c r="AP38" s="562"/>
      <c r="AS38" s="557"/>
      <c r="AT38" s="557"/>
      <c r="AU38" s="557"/>
      <c r="AV38" s="557"/>
      <c r="AW38" s="557"/>
      <c r="AX38" s="557"/>
      <c r="AY38" s="557"/>
      <c r="AZ38" s="557"/>
      <c r="BA38" s="557"/>
      <c r="BB38" s="557"/>
      <c r="BC38" s="557"/>
      <c r="BD38" s="557"/>
      <c r="BE38" s="557"/>
      <c r="BF38" s="557"/>
      <c r="BG38" s="557"/>
      <c r="BH38" s="557"/>
    </row>
    <row r="39" customFormat="false" ht="11.25" hidden="false" customHeight="true" outlineLevel="0" collapsed="false">
      <c r="B39" s="580"/>
      <c r="C39" s="580"/>
      <c r="D39" s="580"/>
      <c r="E39" s="580"/>
      <c r="F39" s="580"/>
      <c r="G39" s="581"/>
      <c r="H39" s="581"/>
      <c r="I39" s="581"/>
      <c r="J39" s="581"/>
      <c r="K39" s="581"/>
      <c r="L39" s="581"/>
      <c r="M39" s="581"/>
      <c r="N39" s="581"/>
      <c r="O39" s="581"/>
      <c r="P39" s="581"/>
      <c r="Q39" s="581"/>
      <c r="R39" s="581"/>
      <c r="S39" s="581"/>
      <c r="T39" s="581"/>
      <c r="V39" s="569"/>
      <c r="W39" s="526"/>
      <c r="X39" s="526"/>
      <c r="Y39" s="526"/>
      <c r="Z39" s="526"/>
      <c r="AC39" s="570"/>
      <c r="AD39" s="526"/>
      <c r="AE39" s="526"/>
      <c r="AF39" s="526"/>
      <c r="AG39" s="526"/>
      <c r="AH39" s="526"/>
      <c r="AK39" s="570"/>
      <c r="AL39" s="526"/>
      <c r="AM39" s="526"/>
      <c r="AN39" s="526"/>
      <c r="AO39" s="526"/>
      <c r="AP39" s="526"/>
      <c r="AS39" s="576"/>
      <c r="AT39" s="576"/>
      <c r="AU39" s="576"/>
      <c r="AV39" s="576"/>
      <c r="AW39" s="576"/>
      <c r="AX39" s="576"/>
      <c r="AY39" s="576"/>
      <c r="AZ39" s="576"/>
      <c r="BA39" s="576"/>
      <c r="BB39" s="576"/>
      <c r="BC39" s="576"/>
      <c r="BD39" s="576"/>
      <c r="BE39" s="576"/>
      <c r="BF39" s="576"/>
      <c r="BG39" s="576"/>
      <c r="BH39" s="576"/>
    </row>
    <row r="40" customFormat="false" ht="17.1" hidden="false" customHeight="true" outlineLevel="0" collapsed="false">
      <c r="B40" s="558" t="s">
        <v>341</v>
      </c>
      <c r="C40" s="558"/>
      <c r="D40" s="558"/>
      <c r="E40" s="558"/>
      <c r="F40" s="558"/>
      <c r="G40" s="559" t="e">
        <f aca="false">IFERROR(VLOOKUP(Y5,【参考】数式用!AS5:AT27,2,0),"")))</f>
        <v>#N/A</v>
      </c>
      <c r="H40" s="559"/>
      <c r="I40" s="559"/>
      <c r="J40" s="559"/>
      <c r="K40" s="559"/>
      <c r="L40" s="559"/>
      <c r="M40" s="559"/>
      <c r="N40" s="559"/>
      <c r="O40" s="559"/>
      <c r="P40" s="559"/>
      <c r="Q40" s="559"/>
      <c r="R40" s="559"/>
      <c r="S40" s="559"/>
      <c r="T40" s="559"/>
      <c r="U40" s="521"/>
      <c r="V40" s="561" t="str">
        <f aca="false">IFERROR(IF(G9="特定加算Ⅰ","✓",""),"")</f>
        <v/>
      </c>
      <c r="W40" s="562" t="s">
        <v>326</v>
      </c>
      <c r="X40" s="562"/>
      <c r="Y40" s="562"/>
      <c r="Z40" s="562"/>
      <c r="AA40" s="510" t="s">
        <v>315</v>
      </c>
      <c r="AB40" s="510"/>
      <c r="AC40" s="563"/>
      <c r="AD40" s="562" t="s">
        <v>326</v>
      </c>
      <c r="AE40" s="562"/>
      <c r="AF40" s="562"/>
      <c r="AG40" s="562"/>
      <c r="AH40" s="562"/>
      <c r="AI40" s="510" t="s">
        <v>315</v>
      </c>
      <c r="AJ40" s="510"/>
      <c r="AK40" s="563"/>
      <c r="AL40" s="562" t="s">
        <v>326</v>
      </c>
      <c r="AM40" s="562"/>
      <c r="AN40" s="562"/>
      <c r="AO40" s="562"/>
      <c r="AP40" s="562"/>
      <c r="AS40" s="557" t="str">
        <f aca="false">IFERROR(IF(AS62="○","！R5年度に満たしていた要件を満たさない計画になっている。",IF(OR(AND(AH62=1,AD41=""),AND(AP62=1,AL41="")),"キャリアパス要件Ⅴで「満たす」を選択しているのに、要件を満たす加算を算定することが選択されていません。","")),"")</f>
        <v/>
      </c>
      <c r="AT40" s="557"/>
      <c r="AU40" s="557"/>
      <c r="AV40" s="557"/>
      <c r="AW40" s="557"/>
      <c r="AX40" s="557"/>
      <c r="AY40" s="557"/>
      <c r="AZ40" s="557"/>
      <c r="BA40" s="557"/>
      <c r="BB40" s="557"/>
      <c r="BC40" s="557"/>
      <c r="BD40" s="557"/>
      <c r="BE40" s="557"/>
      <c r="BF40" s="557"/>
      <c r="BG40" s="557"/>
      <c r="BH40" s="557"/>
    </row>
    <row r="41" customFormat="false" ht="22.5" hidden="false" customHeight="true" outlineLevel="0" collapsed="false">
      <c r="B41" s="558"/>
      <c r="C41" s="558"/>
      <c r="D41" s="558"/>
      <c r="E41" s="558"/>
      <c r="F41" s="558"/>
      <c r="G41" s="559"/>
      <c r="H41" s="559"/>
      <c r="I41" s="559"/>
      <c r="J41" s="559"/>
      <c r="K41" s="559"/>
      <c r="L41" s="559"/>
      <c r="M41" s="559"/>
      <c r="N41" s="559"/>
      <c r="O41" s="559"/>
      <c r="P41" s="559"/>
      <c r="Q41" s="559"/>
      <c r="R41" s="559"/>
      <c r="S41" s="559"/>
      <c r="T41" s="559"/>
      <c r="U41" s="521"/>
      <c r="V41" s="561" t="str">
        <f aca="false">IFERROR(IF(OR(G9="特定加算Ⅱ",G9="特定加算なし"),"✓",""),"")</f>
        <v/>
      </c>
      <c r="W41" s="562" t="s">
        <v>327</v>
      </c>
      <c r="X41" s="562"/>
      <c r="Y41" s="562"/>
      <c r="Z41" s="562"/>
      <c r="AA41" s="510"/>
      <c r="AB41" s="510"/>
      <c r="AC41" s="586" t="s">
        <v>101</v>
      </c>
      <c r="AD41" s="587"/>
      <c r="AE41" s="587"/>
      <c r="AF41" s="587"/>
      <c r="AG41" s="587"/>
      <c r="AH41" s="587"/>
      <c r="AI41" s="510"/>
      <c r="AJ41" s="510"/>
      <c r="AK41" s="586" t="s">
        <v>101</v>
      </c>
      <c r="AL41" s="587"/>
      <c r="AM41" s="587"/>
      <c r="AN41" s="587"/>
      <c r="AO41" s="587"/>
      <c r="AP41" s="587"/>
      <c r="AS41" s="557"/>
      <c r="AT41" s="557"/>
      <c r="AU41" s="557"/>
      <c r="AV41" s="557"/>
      <c r="AW41" s="557"/>
      <c r="AX41" s="557"/>
      <c r="AY41" s="557"/>
      <c r="AZ41" s="557"/>
      <c r="BA41" s="557"/>
      <c r="BB41" s="557"/>
      <c r="BC41" s="557"/>
      <c r="BD41" s="557"/>
      <c r="BE41" s="557"/>
      <c r="BF41" s="557"/>
      <c r="BG41" s="557"/>
      <c r="BH41" s="557"/>
    </row>
    <row r="42" customFormat="false" ht="17.1" hidden="false" customHeight="true" outlineLevel="0" collapsed="false">
      <c r="B42" s="558"/>
      <c r="C42" s="558"/>
      <c r="D42" s="558"/>
      <c r="E42" s="558"/>
      <c r="F42" s="558"/>
      <c r="G42" s="559"/>
      <c r="H42" s="559"/>
      <c r="I42" s="559"/>
      <c r="J42" s="559"/>
      <c r="K42" s="559"/>
      <c r="L42" s="559"/>
      <c r="M42" s="559"/>
      <c r="N42" s="559"/>
      <c r="O42" s="559"/>
      <c r="P42" s="559"/>
      <c r="Q42" s="559"/>
      <c r="R42" s="559"/>
      <c r="S42" s="559"/>
      <c r="T42" s="559"/>
      <c r="U42" s="521"/>
      <c r="V42" s="501"/>
      <c r="W42" s="588"/>
      <c r="X42" s="588"/>
      <c r="Y42" s="588"/>
      <c r="Z42" s="588"/>
      <c r="AA42" s="546"/>
      <c r="AB42" s="546"/>
      <c r="AC42" s="563"/>
      <c r="AD42" s="562" t="s">
        <v>327</v>
      </c>
      <c r="AE42" s="562"/>
      <c r="AF42" s="562"/>
      <c r="AG42" s="562"/>
      <c r="AH42" s="562"/>
      <c r="AI42" s="546"/>
      <c r="AJ42" s="546"/>
      <c r="AK42" s="563"/>
      <c r="AL42" s="562" t="s">
        <v>327</v>
      </c>
      <c r="AM42" s="562"/>
      <c r="AN42" s="562"/>
      <c r="AO42" s="562"/>
      <c r="AP42" s="562"/>
      <c r="AS42" s="557"/>
      <c r="AT42" s="557"/>
      <c r="AU42" s="557"/>
      <c r="AV42" s="557"/>
      <c r="AW42" s="557"/>
      <c r="AX42" s="557"/>
      <c r="AY42" s="557"/>
      <c r="AZ42" s="557"/>
      <c r="BA42" s="557"/>
      <c r="BB42" s="557"/>
      <c r="BC42" s="557"/>
      <c r="BD42" s="557"/>
      <c r="BE42" s="557"/>
      <c r="BF42" s="557"/>
      <c r="BG42" s="557"/>
      <c r="BH42" s="557"/>
    </row>
    <row r="43" customFormat="false" ht="11.25" hidden="false" customHeight="true" outlineLevel="0" collapsed="false">
      <c r="B43" s="580"/>
      <c r="C43" s="580"/>
      <c r="D43" s="580"/>
      <c r="E43" s="580"/>
      <c r="F43" s="580"/>
      <c r="G43" s="589"/>
      <c r="H43" s="589"/>
      <c r="I43" s="589"/>
      <c r="J43" s="589"/>
      <c r="K43" s="589"/>
      <c r="L43" s="589"/>
      <c r="M43" s="589"/>
      <c r="N43" s="589"/>
      <c r="O43" s="589"/>
      <c r="P43" s="589"/>
      <c r="Q43" s="589"/>
      <c r="R43" s="589"/>
      <c r="S43" s="589"/>
      <c r="T43" s="589"/>
      <c r="U43" s="568"/>
      <c r="V43" s="569"/>
      <c r="W43" s="526"/>
      <c r="X43" s="526"/>
      <c r="Y43" s="526"/>
      <c r="Z43" s="526"/>
      <c r="AD43" s="526"/>
      <c r="AE43" s="526"/>
      <c r="AF43" s="526"/>
      <c r="AG43" s="526"/>
      <c r="AH43" s="526"/>
      <c r="AL43" s="526"/>
      <c r="AM43" s="526"/>
      <c r="AN43" s="526"/>
      <c r="AO43" s="526"/>
      <c r="AP43" s="526"/>
      <c r="AS43" s="576"/>
      <c r="AT43" s="576"/>
      <c r="AU43" s="576"/>
      <c r="AV43" s="576"/>
      <c r="AW43" s="576"/>
      <c r="AX43" s="576"/>
      <c r="AY43" s="576"/>
      <c r="AZ43" s="576"/>
      <c r="BA43" s="576"/>
      <c r="BB43" s="576"/>
      <c r="BC43" s="576"/>
      <c r="BD43" s="576"/>
      <c r="BE43" s="576"/>
      <c r="BF43" s="576"/>
      <c r="BG43" s="576"/>
      <c r="BH43" s="576"/>
    </row>
    <row r="44" customFormat="false" ht="17.1" hidden="false" customHeight="true" outlineLevel="0" collapsed="false">
      <c r="B44" s="558" t="s">
        <v>342</v>
      </c>
      <c r="C44" s="558"/>
      <c r="D44" s="558"/>
      <c r="E44" s="558"/>
      <c r="F44" s="558"/>
      <c r="G44" s="559" t="s">
        <v>343</v>
      </c>
      <c r="H44" s="559"/>
      <c r="I44" s="559"/>
      <c r="J44" s="559"/>
      <c r="K44" s="559"/>
      <c r="L44" s="559"/>
      <c r="M44" s="559"/>
      <c r="N44" s="559"/>
      <c r="O44" s="559"/>
      <c r="P44" s="559"/>
      <c r="Q44" s="559"/>
      <c r="R44" s="559"/>
      <c r="S44" s="559"/>
      <c r="T44" s="559"/>
      <c r="U44" s="560"/>
      <c r="V44" s="561" t="str">
        <f aca="false">IFERROR(IF(OR(G9="特定加算Ⅰ",G9="特定加算Ⅱ"),"✓",""),"")</f>
        <v/>
      </c>
      <c r="W44" s="562" t="s">
        <v>326</v>
      </c>
      <c r="X44" s="562"/>
      <c r="Y44" s="562"/>
      <c r="Z44" s="562"/>
      <c r="AA44" s="510" t="s">
        <v>315</v>
      </c>
      <c r="AB44" s="510"/>
      <c r="AC44" s="563"/>
      <c r="AD44" s="562" t="s">
        <v>326</v>
      </c>
      <c r="AE44" s="562"/>
      <c r="AF44" s="562"/>
      <c r="AG44" s="562"/>
      <c r="AH44" s="562"/>
      <c r="AI44" s="510" t="s">
        <v>315</v>
      </c>
      <c r="AJ44" s="510"/>
      <c r="AK44" s="563"/>
      <c r="AL44" s="562" t="s">
        <v>326</v>
      </c>
      <c r="AM44" s="562"/>
      <c r="AN44" s="562"/>
      <c r="AO44" s="562"/>
      <c r="AP44" s="562"/>
      <c r="AS44" s="557" t="e">
        <f aca="false">IFERROR(IF(AS63="○","！R5年度に満たしていた要件を満たさない計画になっている。",IF(OR(AH63=2,AP63=2),VLOOKUP(AS1,【参考】数式用2!E6:S23,15,FALSE),"")),"")))))</f>
        <v>#N/A</v>
      </c>
      <c r="AT44" s="557"/>
      <c r="AU44" s="557"/>
      <c r="AV44" s="557"/>
      <c r="AW44" s="557"/>
      <c r="AX44" s="557"/>
      <c r="AY44" s="557"/>
      <c r="AZ44" s="557"/>
      <c r="BA44" s="557"/>
      <c r="BB44" s="557"/>
      <c r="BC44" s="557"/>
      <c r="BD44" s="557"/>
      <c r="BE44" s="557"/>
      <c r="BF44" s="557"/>
      <c r="BG44" s="557"/>
      <c r="BH44" s="557"/>
    </row>
    <row r="45" customFormat="false" ht="17.1" hidden="false" customHeight="true" outlineLevel="0" collapsed="false">
      <c r="B45" s="558"/>
      <c r="C45" s="558"/>
      <c r="D45" s="558"/>
      <c r="E45" s="558"/>
      <c r="F45" s="558"/>
      <c r="G45" s="559"/>
      <c r="H45" s="559"/>
      <c r="I45" s="559"/>
      <c r="J45" s="559"/>
      <c r="K45" s="559"/>
      <c r="L45" s="559"/>
      <c r="M45" s="559"/>
      <c r="N45" s="559"/>
      <c r="O45" s="559"/>
      <c r="P45" s="559"/>
      <c r="Q45" s="559"/>
      <c r="R45" s="559"/>
      <c r="S45" s="559"/>
      <c r="T45" s="559"/>
      <c r="U45" s="560"/>
      <c r="V45" s="561" t="str">
        <f aca="false">IFERROR(IF(G9="特定加算なし","✓",""),"")</f>
        <v/>
      </c>
      <c r="W45" s="562" t="s">
        <v>327</v>
      </c>
      <c r="X45" s="562"/>
      <c r="Y45" s="562"/>
      <c r="Z45" s="562"/>
      <c r="AA45" s="510"/>
      <c r="AB45" s="510"/>
      <c r="AC45" s="563"/>
      <c r="AD45" s="562" t="s">
        <v>327</v>
      </c>
      <c r="AE45" s="562"/>
      <c r="AF45" s="562"/>
      <c r="AG45" s="562"/>
      <c r="AH45" s="562"/>
      <c r="AI45" s="510"/>
      <c r="AJ45" s="510"/>
      <c r="AK45" s="563"/>
      <c r="AL45" s="562" t="s">
        <v>327</v>
      </c>
      <c r="AM45" s="562"/>
      <c r="AN45" s="562"/>
      <c r="AO45" s="562"/>
      <c r="AP45" s="562"/>
      <c r="AS45" s="557"/>
      <c r="AT45" s="557"/>
      <c r="AU45" s="557"/>
      <c r="AV45" s="557"/>
      <c r="AW45" s="557"/>
      <c r="AX45" s="557"/>
      <c r="AY45" s="557"/>
      <c r="AZ45" s="557"/>
      <c r="BA45" s="557"/>
      <c r="BB45" s="557"/>
      <c r="BC45" s="557"/>
      <c r="BD45" s="557"/>
      <c r="BE45" s="557"/>
      <c r="BF45" s="557"/>
      <c r="BG45" s="557"/>
      <c r="BH45" s="557"/>
      <c r="BO45" s="590"/>
    </row>
    <row r="46" customFormat="false" ht="11.25" hidden="false" customHeight="true" outlineLevel="0" collapsed="false">
      <c r="B46" s="568"/>
      <c r="AJ46" s="591"/>
      <c r="AK46" s="591"/>
      <c r="AL46" s="591"/>
      <c r="AM46" s="591"/>
      <c r="AN46" s="591"/>
      <c r="AO46" s="591"/>
      <c r="AP46" s="591"/>
    </row>
    <row r="47" customFormat="false" ht="21" hidden="false" customHeight="true" outlineLevel="0" collapsed="false">
      <c r="B47" s="592" t="s">
        <v>344</v>
      </c>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S47" s="593" t="s">
        <v>345</v>
      </c>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row>
    <row r="48" customFormat="false" ht="12.95" hidden="false" customHeight="true" outlineLevel="0" collapsed="false">
      <c r="B48" s="595"/>
      <c r="C48" s="595"/>
      <c r="D48" s="595"/>
      <c r="E48" s="595"/>
      <c r="F48" s="595"/>
      <c r="G48" s="596" t="str">
        <f aca="false">IF(F15=4,"R6.4～R6.5",IF(F15=5,"R6.5",""))</f>
        <v>R6.4～R6.5</v>
      </c>
      <c r="H48" s="596"/>
      <c r="I48" s="596"/>
      <c r="J48" s="596"/>
      <c r="K48" s="596"/>
      <c r="L48" s="596"/>
      <c r="M48" s="596"/>
      <c r="N48" s="596"/>
      <c r="O48" s="596"/>
      <c r="P48" s="596"/>
      <c r="Q48" s="596"/>
      <c r="R48" s="596"/>
      <c r="S48" s="596"/>
      <c r="T48" s="596"/>
      <c r="U48" s="596"/>
      <c r="V48" s="596"/>
      <c r="W48" s="596"/>
      <c r="X48" s="596"/>
      <c r="Y48" s="596"/>
      <c r="Z48" s="596"/>
      <c r="AA48" s="510" t="s">
        <v>315</v>
      </c>
      <c r="AB48" s="510"/>
      <c r="AC48" s="596" t="str">
        <f aca="false">IF(OR(F15=4,F15=5),"R6.6","R"&amp;D15&amp;"."&amp;F15)&amp;"～R"&amp;K15&amp;"."&amp;M15</f>
        <v>R6.6～R7.3</v>
      </c>
      <c r="AD48" s="596"/>
      <c r="AE48" s="596"/>
      <c r="AF48" s="596"/>
      <c r="AG48" s="596"/>
      <c r="AH48" s="596"/>
      <c r="AS48" s="597" t="str">
        <f aca="false">IFERROR(IF(AND(OR(AP58=1,AP58=2),OR(AP59=1,AP59=2),OR(AP60=1,AP60=2)),"処遇加算Ⅰ",IF(AND(OR(AP58=1,AP58=2),OR(AP59=1,AP59=2),OR(AP60=0,AP60=3)),"処遇加算Ⅱ",IF(OR(OR(AP58=1,AP58=2),OR(AP59=1,AP59=2)),"処遇加算Ⅲ",""))),"")</f>
        <v/>
      </c>
      <c r="AT48" s="597"/>
      <c r="AU48" s="597"/>
      <c r="AV48" s="597"/>
      <c r="AW48" s="597" t="str">
        <f aca="false">IFERROR(IF(AND(OR(AP61=1,AP61=2),AP62=1,AP63=1),"特定加算Ⅰ",IF(AND(OR(AP61=1,AP61=2),AP62=2,AP63=1),"特定加算Ⅱ",IF(OR(AP61=3,AP62=2,AP63=2),"特定加算なし",""))),"")</f>
        <v/>
      </c>
      <c r="AX48" s="597"/>
      <c r="AY48" s="597"/>
      <c r="AZ48" s="597"/>
      <c r="BA48" s="597" t="str">
        <f aca="false">IFERROR(IF(OR(L9="ベア加算",AP57=1),"ベア加算",IF(AP57=2,"ベア加算なし","")),"")</f>
        <v/>
      </c>
      <c r="BB48" s="597"/>
      <c r="BC48" s="597"/>
      <c r="BD48" s="597"/>
      <c r="BE48" s="471" t="str">
        <f aca="false">AS48&amp;AW48&amp;BA48</f>
        <v/>
      </c>
      <c r="BF48" s="471"/>
      <c r="BG48" s="471"/>
      <c r="BH48" s="471"/>
      <c r="BI48" s="471"/>
      <c r="BJ48" s="471"/>
      <c r="BK48" s="471"/>
      <c r="BL48" s="471"/>
      <c r="BM48" s="471"/>
      <c r="BN48" s="471"/>
      <c r="BO48" s="471"/>
      <c r="BP48" s="471"/>
      <c r="BQ48" s="594"/>
      <c r="BR48" s="594"/>
      <c r="BS48" s="594"/>
      <c r="BT48" s="594"/>
      <c r="BU48" s="594"/>
      <c r="BV48" s="594"/>
      <c r="BW48" s="594"/>
      <c r="BX48" s="594"/>
      <c r="BY48" s="594"/>
      <c r="BZ48" s="594"/>
      <c r="CD48" s="598"/>
    </row>
    <row r="49" customFormat="false" ht="18" hidden="false" customHeight="true" outlineLevel="0" collapsed="false">
      <c r="B49" s="599" t="s">
        <v>346</v>
      </c>
      <c r="C49" s="599"/>
      <c r="D49" s="599"/>
      <c r="E49" s="599"/>
      <c r="F49" s="599"/>
      <c r="G49" s="600" t="str">
        <f aca="false">IFERROR(IF(AND(OR(AH58=1,AH58=2),OR(AH59=1,AH59=2),OR(AH60=1,AH60=2)),"処遇加算Ⅰ",IF(AND(OR(AH58=1,AH58=2),OR(AH59=1,AH59=2),OR(AH60=0,AH60=3)),"処遇加算Ⅱ",IF(OR(OR(AH58=1,AH58=2),OR(AH59=1,AH59=2)),"処遇加算Ⅲ",""))),"")</f>
        <v/>
      </c>
      <c r="H49" s="600"/>
      <c r="I49" s="600"/>
      <c r="J49" s="600"/>
      <c r="K49" s="600"/>
      <c r="L49" s="601" t="str">
        <f aca="false">IFERROR(IF(G9="","",IF(AND(OR(AH61=1,AH61=2),AH62=1,AH63=1),"特定加算Ⅰ",IF(AND(OR(AH61=1,AH61=2),AH62=2,AH63=1),"特定加算Ⅱ",IF(OR(AH61=3,AH62=2,AH63=2),"特定加算なし","")))),"")</f>
        <v/>
      </c>
      <c r="M49" s="601"/>
      <c r="N49" s="601"/>
      <c r="O49" s="601"/>
      <c r="P49" s="601"/>
      <c r="Q49" s="602" t="str">
        <f aca="false">IFERROR(IF(OR(L9="ベア加算",AND(L9="ベア加算なし",AH57=1)),"ベア加算",IF(AH57=2,"ベア加算なし","")),"")</f>
        <v/>
      </c>
      <c r="R49" s="602"/>
      <c r="S49" s="602"/>
      <c r="T49" s="602"/>
      <c r="U49" s="602"/>
      <c r="V49" s="603" t="s">
        <v>316</v>
      </c>
      <c r="W49" s="603"/>
      <c r="X49" s="603"/>
      <c r="Y49" s="603"/>
      <c r="Z49" s="603"/>
      <c r="AA49" s="510"/>
      <c r="AB49" s="510"/>
      <c r="AC49" s="604" t="e">
        <f aca="false">IFERROR(VLOOKUP(BE48,【参考】数式用2!E6:F23,2,FALSE),"")))</f>
        <v>#N/A</v>
      </c>
      <c r="AD49" s="604"/>
      <c r="AE49" s="604"/>
      <c r="AF49" s="604"/>
      <c r="AG49" s="604"/>
      <c r="AH49" s="604"/>
      <c r="AS49" s="605" t="s">
        <v>347</v>
      </c>
      <c r="AT49" s="594"/>
      <c r="AU49" s="594"/>
      <c r="AV49" s="594"/>
      <c r="AW49" s="594"/>
      <c r="AX49" s="594"/>
      <c r="AY49" s="594"/>
      <c r="AZ49" s="594"/>
      <c r="BA49" s="594"/>
      <c r="BB49" s="594"/>
      <c r="BC49" s="594"/>
      <c r="BD49" s="594"/>
      <c r="BE49" s="594"/>
      <c r="BF49" s="594"/>
      <c r="BG49" s="594"/>
      <c r="BH49" s="594"/>
      <c r="BI49" s="594"/>
      <c r="BJ49" s="594"/>
      <c r="BK49" s="594"/>
      <c r="BL49" s="594"/>
      <c r="BM49" s="594"/>
      <c r="BN49" s="606" t="s">
        <v>348</v>
      </c>
      <c r="BO49" s="594"/>
      <c r="BP49" s="594"/>
      <c r="BQ49" s="594"/>
      <c r="BR49" s="594"/>
      <c r="BS49" s="594"/>
      <c r="BT49" s="594"/>
      <c r="BV49" s="605" t="s">
        <v>349</v>
      </c>
      <c r="BW49" s="594"/>
      <c r="BX49" s="594"/>
      <c r="BY49" s="594"/>
      <c r="BZ49" s="594"/>
      <c r="CA49" s="594"/>
      <c r="CD49" s="598"/>
    </row>
    <row r="50" customFormat="false" ht="18" hidden="false" customHeight="true" outlineLevel="0" collapsed="false">
      <c r="B50" s="599" t="s">
        <v>350</v>
      </c>
      <c r="C50" s="599"/>
      <c r="D50" s="599"/>
      <c r="E50" s="599"/>
      <c r="F50" s="599"/>
      <c r="G50" s="607" t="e">
        <f aca="false">IFERROR(VLOOKUP(Y5,【参考】数式用!$A$5:$J$27,MATCH(G49,【参考】数式用!$B$4:$J$4,0)+1,0),"")))</f>
        <v>#N/A</v>
      </c>
      <c r="H50" s="607"/>
      <c r="I50" s="607"/>
      <c r="J50" s="607"/>
      <c r="K50" s="607"/>
      <c r="L50" s="608" t="e">
        <f aca="false">IFERROR(VLOOKUP(Y5,【参考】数式用!$A$5:$J$27,MATCH(L49,【参考】数式用!$B$4:$J$4,0)+1,0),"")))</f>
        <v>#N/A</v>
      </c>
      <c r="M50" s="608"/>
      <c r="N50" s="608"/>
      <c r="O50" s="608"/>
      <c r="P50" s="608"/>
      <c r="Q50" s="609" t="e">
        <f aca="false">IFERROR(VLOOKUP(Y5,【参考】数式用!$A$5:$J$27,MATCH(Q49,【参考】数式用!$B$4:$J$4,0)+1,0),"")))</f>
        <v>#N/A</v>
      </c>
      <c r="R50" s="609"/>
      <c r="S50" s="609"/>
      <c r="T50" s="609"/>
      <c r="U50" s="609"/>
      <c r="V50" s="520" t="n">
        <f aca="false">SUM(G50,L50,Q50)</f>
        <v>0</v>
      </c>
      <c r="W50" s="520"/>
      <c r="X50" s="520"/>
      <c r="Y50" s="520"/>
      <c r="Z50" s="520"/>
      <c r="AA50" s="510"/>
      <c r="AB50" s="510"/>
      <c r="AC50" s="519" t="e">
        <f aca="false">IFERROR(VLOOKUP(Y5,【参考】数式用!$A$5:$AB$27,MATCH(AC49,【参考】数式用!$B$4:$AB$4,0)+1,FALSE),"")))</f>
        <v>#N/A</v>
      </c>
      <c r="AD50" s="519"/>
      <c r="AE50" s="519"/>
      <c r="AF50" s="519"/>
      <c r="AG50" s="519"/>
      <c r="AH50" s="519"/>
      <c r="AS50" s="610" t="s">
        <v>351</v>
      </c>
      <c r="AT50" s="610"/>
      <c r="AU50" s="610"/>
      <c r="AV50" s="610"/>
      <c r="AW50" s="610" t="s">
        <v>352</v>
      </c>
      <c r="AX50" s="610"/>
      <c r="AY50" s="610"/>
      <c r="AZ50" s="610"/>
      <c r="BA50" s="610" t="s">
        <v>293</v>
      </c>
      <c r="BB50" s="610"/>
      <c r="BC50" s="610"/>
      <c r="BD50" s="610"/>
      <c r="BE50" s="610" t="s">
        <v>353</v>
      </c>
      <c r="BF50" s="610"/>
      <c r="BG50" s="610"/>
      <c r="BH50" s="610"/>
      <c r="BI50" s="610" t="s">
        <v>316</v>
      </c>
      <c r="BJ50" s="610"/>
      <c r="BK50" s="610"/>
      <c r="BL50" s="610"/>
      <c r="BM50" s="594"/>
      <c r="BN50" s="610" t="s">
        <v>354</v>
      </c>
      <c r="BO50" s="610"/>
      <c r="BP50" s="610"/>
      <c r="BQ50" s="610"/>
      <c r="BR50" s="610"/>
      <c r="BS50" s="610"/>
      <c r="BT50" s="594"/>
      <c r="BV50" s="610" t="s">
        <v>355</v>
      </c>
      <c r="BW50" s="610"/>
      <c r="BX50" s="610"/>
      <c r="BY50" s="610"/>
      <c r="BZ50" s="610"/>
      <c r="CA50" s="610"/>
      <c r="CD50" s="598"/>
    </row>
    <row r="51" customFormat="false" ht="17.25" hidden="false" customHeight="true" outlineLevel="0" collapsed="false">
      <c r="B51" s="611" t="s">
        <v>356</v>
      </c>
      <c r="C51" s="611"/>
      <c r="D51" s="611"/>
      <c r="E51" s="611"/>
      <c r="F51" s="611"/>
      <c r="G51" s="612" t="str">
        <f aca="false">IFERROR(ROUNDDOWN(ROUND(AM5*G50,0)*P5,0)*H53,"")</f>
        <v/>
      </c>
      <c r="H51" s="612"/>
      <c r="I51" s="612"/>
      <c r="J51" s="612"/>
      <c r="K51" s="613" t="s">
        <v>18</v>
      </c>
      <c r="L51" s="614" t="str">
        <f aca="false">IFERROR(ROUNDDOWN(ROUND(AM5*L50,0)*P5,0)*H53,"")</f>
        <v/>
      </c>
      <c r="M51" s="614"/>
      <c r="N51" s="614"/>
      <c r="O51" s="614"/>
      <c r="P51" s="613" t="s">
        <v>18</v>
      </c>
      <c r="Q51" s="614" t="str">
        <f aca="false">IFERROR(ROUNDDOWN(ROUND(AM5*Q50,0)*P5,0)*H53,"")</f>
        <v/>
      </c>
      <c r="R51" s="614"/>
      <c r="S51" s="614"/>
      <c r="T51" s="614"/>
      <c r="U51" s="615" t="s">
        <v>18</v>
      </c>
      <c r="V51" s="616" t="n">
        <f aca="false">IFERROR(SUM(G51,L51,Q51),"")</f>
        <v>0</v>
      </c>
      <c r="W51" s="616"/>
      <c r="X51" s="616"/>
      <c r="Y51" s="616"/>
      <c r="Z51" s="617" t="s">
        <v>18</v>
      </c>
      <c r="AB51" s="618"/>
      <c r="AC51" s="614" t="str">
        <f aca="false">IFERROR(ROUNDDOWN(ROUND(AM5*AC50,0)*P5,0)*AD53,"")</f>
        <v/>
      </c>
      <c r="AD51" s="614"/>
      <c r="AE51" s="614"/>
      <c r="AF51" s="614"/>
      <c r="AG51" s="614"/>
      <c r="AH51" s="615" t="s">
        <v>18</v>
      </c>
      <c r="AS51" s="619" t="str">
        <f aca="false">IFERROR(ROUNDDOWN(ROUND(AM5*(G50-B10),0)*P5,0)*H53,"")</f>
        <v/>
      </c>
      <c r="AT51" s="619"/>
      <c r="AU51" s="619"/>
      <c r="AV51" s="619"/>
      <c r="AW51" s="619" t="str">
        <f aca="false">IFERROR(ROUNDDOWN(ROUND(AM5*(L50-G10),0)*P5,0)*H53,"")</f>
        <v/>
      </c>
      <c r="AX51" s="619"/>
      <c r="AY51" s="619"/>
      <c r="AZ51" s="619"/>
      <c r="BA51" s="619" t="str">
        <f aca="false">IFERROR(ROUNDDOWN(ROUND(AM5*(Q50-L10),0)*P5,0)*H53,"")</f>
        <v/>
      </c>
      <c r="BB51" s="619"/>
      <c r="BC51" s="619"/>
      <c r="BD51" s="619"/>
      <c r="BE51" s="619" t="str">
        <f aca="false">IFERROR(ROUNDDOWN(ROUND(AM5*(AC50-Q10),0)*P5,0)*AD53,"")</f>
        <v/>
      </c>
      <c r="BF51" s="619"/>
      <c r="BG51" s="619"/>
      <c r="BH51" s="619"/>
      <c r="BI51" s="619" t="n">
        <f aca="false">SUM(AS51:BH51)</f>
        <v>0</v>
      </c>
      <c r="BJ51" s="619"/>
      <c r="BK51" s="619"/>
      <c r="BL51" s="619"/>
      <c r="BM51" s="594"/>
      <c r="BN51" s="619" t="e">
        <f aca="false">IFERROR(ROUNDDOWN(ROUNDDOWN(ROUND(AM5*(VLOOKUP(Y5,【参考】数式用!$A$5:$AB$27,14,FALSE)),0)*P5,0)*AD53*0.5,0),""))),0),0),0))</f>
        <v>#N/A</v>
      </c>
      <c r="BO51" s="619"/>
      <c r="BP51" s="619"/>
      <c r="BQ51" s="619"/>
      <c r="BR51" s="619"/>
      <c r="BS51" s="619"/>
      <c r="BT51" s="594"/>
      <c r="BV51" s="619" t="e">
        <f aca="false">IF(AND(Q49="ベア加算なし",BA48="ベア加算"),ROUNDDOWN(ROUND(AM5*VLOOKUP(Y5,【参考】数式用!$A$5:$AB$27,9,FALSE),0)*P5,0)*AD53,0)),0),0))</f>
        <v>#N/A</v>
      </c>
      <c r="BW51" s="619"/>
      <c r="BX51" s="619"/>
      <c r="BY51" s="619"/>
      <c r="BZ51" s="619"/>
      <c r="CA51" s="619"/>
      <c r="CD51" s="598"/>
    </row>
    <row r="52" customFormat="false" ht="13.5" hidden="false" customHeight="true" outlineLevel="0" collapsed="false">
      <c r="B52" s="611"/>
      <c r="C52" s="611"/>
      <c r="D52" s="611"/>
      <c r="E52" s="611"/>
      <c r="F52" s="611"/>
      <c r="G52" s="620" t="str">
        <f aca="false">IFERROR("("&amp;TEXT(G51/H53,"#,##0円")&amp;"/月)","")</f>
        <v/>
      </c>
      <c r="H52" s="620"/>
      <c r="I52" s="620"/>
      <c r="J52" s="620"/>
      <c r="K52" s="620"/>
      <c r="L52" s="621" t="str">
        <f aca="false">IFERROR("("&amp;TEXT(L51/H53,"#,##0円")&amp;"/月)","")</f>
        <v/>
      </c>
      <c r="M52" s="621"/>
      <c r="N52" s="621"/>
      <c r="O52" s="621"/>
      <c r="P52" s="621"/>
      <c r="Q52" s="621" t="str">
        <f aca="false">IFERROR("("&amp;TEXT(Q51/H53,"#,##0円")&amp;"/月)","")</f>
        <v/>
      </c>
      <c r="R52" s="621"/>
      <c r="S52" s="621"/>
      <c r="T52" s="621"/>
      <c r="U52" s="621"/>
      <c r="V52" s="621" t="str">
        <f aca="false">IFERROR("("&amp;TEXT(V51/H53,"#,##0円")&amp;"/月)","")</f>
        <v>(0円/月)</v>
      </c>
      <c r="W52" s="621"/>
      <c r="X52" s="621"/>
      <c r="Y52" s="621"/>
      <c r="Z52" s="621"/>
      <c r="AB52" s="618"/>
      <c r="AC52" s="621" t="str">
        <f aca="false">IFERROR("("&amp;TEXT(AC51/AD53,"#,##0円")&amp;"/月)","")</f>
        <v/>
      </c>
      <c r="AD52" s="621"/>
      <c r="AE52" s="621"/>
      <c r="AF52" s="621"/>
      <c r="AG52" s="621"/>
      <c r="AH52" s="621"/>
      <c r="AS52" s="622"/>
      <c r="AT52" s="622"/>
      <c r="AU52" s="622"/>
      <c r="AV52" s="622"/>
      <c r="AW52" s="622"/>
      <c r="AX52" s="622"/>
      <c r="AY52" s="622"/>
      <c r="AZ52" s="622"/>
      <c r="BA52" s="622"/>
      <c r="BB52" s="622"/>
      <c r="BC52" s="622"/>
      <c r="BD52" s="622"/>
      <c r="BE52" s="622"/>
      <c r="BF52" s="622"/>
      <c r="BG52" s="622"/>
      <c r="BH52" s="622"/>
      <c r="BI52" s="622"/>
      <c r="BJ52" s="622"/>
      <c r="BK52" s="622"/>
      <c r="BL52" s="622"/>
      <c r="BM52" s="594"/>
      <c r="BN52" s="622"/>
      <c r="BO52" s="622"/>
      <c r="BP52" s="622"/>
      <c r="BQ52" s="622"/>
      <c r="BR52" s="622"/>
      <c r="BS52" s="622"/>
      <c r="BT52" s="594"/>
      <c r="BU52" s="622"/>
      <c r="BV52" s="622"/>
      <c r="BW52" s="622"/>
      <c r="BX52" s="622"/>
      <c r="BY52" s="622"/>
      <c r="BZ52" s="622"/>
      <c r="CD52" s="598"/>
    </row>
    <row r="53" s="623" customFormat="true" ht="11.25" hidden="false" customHeight="true" outlineLevel="0" collapsed="false">
      <c r="G53" s="624" t="s">
        <v>242</v>
      </c>
      <c r="H53" s="626" t="n">
        <f aca="false">IF(F15=4,2,IF(F15=5,1,""))</f>
        <v>2</v>
      </c>
      <c r="I53" s="626" t="s">
        <v>357</v>
      </c>
      <c r="J53" s="626"/>
      <c r="K53" s="626"/>
      <c r="L53" s="626"/>
      <c r="M53" s="626"/>
      <c r="N53" s="626"/>
      <c r="O53" s="626"/>
      <c r="P53" s="626"/>
      <c r="Q53" s="626"/>
      <c r="R53" s="626"/>
      <c r="S53" s="626"/>
      <c r="T53" s="626"/>
      <c r="U53" s="626"/>
      <c r="V53" s="626"/>
      <c r="W53" s="626"/>
      <c r="X53" s="626"/>
      <c r="Y53" s="626"/>
      <c r="Z53" s="626"/>
      <c r="AA53" s="626"/>
      <c r="AB53" s="626"/>
      <c r="AC53" s="624" t="s">
        <v>242</v>
      </c>
      <c r="AD53" s="626" t="n">
        <f aca="false">IF(F15=4,P15-2,IF(F15=5,P15-1,P15))</f>
        <v>10</v>
      </c>
      <c r="AE53" s="626" t="s">
        <v>357</v>
      </c>
      <c r="AF53" s="626"/>
      <c r="AG53" s="626"/>
      <c r="AH53" s="626"/>
    </row>
    <row r="54" customFormat="false" ht="6" hidden="false" customHeight="true" outlineLevel="0" collapsed="false">
      <c r="BX54" s="627"/>
    </row>
    <row r="55" customFormat="false" ht="18" hidden="false" customHeight="true" outlineLevel="0" collapsed="false"/>
    <row r="56" customFormat="false" ht="23.25" hidden="false" customHeight="true" outlineLevel="0" collapsed="false">
      <c r="U56" s="628" t="s">
        <v>358</v>
      </c>
      <c r="V56" s="628"/>
      <c r="W56" s="628"/>
      <c r="X56" s="628"/>
      <c r="Y56" s="628"/>
      <c r="Z56" s="628"/>
      <c r="AA56" s="623"/>
      <c r="AB56" s="629"/>
      <c r="AC56" s="628" t="str">
        <f aca="false">IF(F15=4,"R6.4～R6.5",IF(F15=5,"R6.5",""))</f>
        <v>R6.4～R6.5</v>
      </c>
      <c r="AD56" s="628"/>
      <c r="AE56" s="628"/>
      <c r="AF56" s="628"/>
      <c r="AG56" s="628"/>
      <c r="AH56" s="628"/>
      <c r="AI56" s="630"/>
      <c r="AJ56" s="629"/>
      <c r="AK56" s="628" t="str">
        <f aca="false">IF(OR(F15=4,F15=5),"R6.6","R"&amp;D15&amp;"."&amp;F15)&amp;"～R"&amp;K15&amp;"."&amp;M15</f>
        <v>R6.6～R7.3</v>
      </c>
      <c r="AL56" s="628"/>
      <c r="AM56" s="628"/>
      <c r="AN56" s="628"/>
      <c r="AO56" s="628"/>
      <c r="AP56" s="628"/>
      <c r="AQ56" s="623"/>
      <c r="AR56" s="623"/>
      <c r="AS56" s="631" t="s">
        <v>359</v>
      </c>
      <c r="AT56" s="631"/>
      <c r="AU56" s="631"/>
      <c r="AV56" s="631"/>
      <c r="AW56" s="631" t="s">
        <v>360</v>
      </c>
      <c r="AX56" s="631"/>
      <c r="AY56" s="631"/>
      <c r="AZ56" s="631"/>
    </row>
    <row r="57" customFormat="false" ht="15.95" hidden="false" customHeight="true" outlineLevel="0" collapsed="false">
      <c r="U57" s="610" t="s">
        <v>361</v>
      </c>
      <c r="V57" s="610"/>
      <c r="W57" s="610"/>
      <c r="X57" s="610"/>
      <c r="Y57" s="610"/>
      <c r="Z57" s="632" t="str">
        <f aca="false">IF(AND(B9&lt;&gt;"処遇加算なし",F15=4),IF(V21="✓",1,IF(V22="✓",2,"")),"")</f>
        <v/>
      </c>
      <c r="AA57" s="623"/>
      <c r="AB57" s="629"/>
      <c r="AC57" s="610" t="s">
        <v>361</v>
      </c>
      <c r="AD57" s="610"/>
      <c r="AE57" s="610"/>
      <c r="AF57" s="610"/>
      <c r="AG57" s="610"/>
      <c r="AH57" s="633" t="n">
        <f aca="false">IF(AND(F15&lt;&gt;4,F15&lt;&gt;5),0,IF(AT8="○",1,0))</f>
        <v>0</v>
      </c>
      <c r="AI57" s="634"/>
      <c r="AJ57" s="629"/>
      <c r="AK57" s="610" t="s">
        <v>361</v>
      </c>
      <c r="AL57" s="610"/>
      <c r="AM57" s="610"/>
      <c r="AN57" s="610"/>
      <c r="AO57" s="610"/>
      <c r="AP57" s="633" t="n">
        <f aca="false">IF(AT8="○",1,0)</f>
        <v>0</v>
      </c>
      <c r="AQ57" s="623"/>
      <c r="AR57" s="623"/>
      <c r="AS57" s="635"/>
      <c r="AT57" s="635"/>
      <c r="AU57" s="635"/>
      <c r="AV57" s="635"/>
      <c r="AW57" s="636"/>
      <c r="AX57" s="636"/>
      <c r="AY57" s="636"/>
      <c r="AZ57" s="636"/>
      <c r="BD57" s="637"/>
      <c r="BF57" s="637"/>
      <c r="BG57" s="637"/>
      <c r="BH57" s="637"/>
      <c r="BI57" s="637"/>
      <c r="BJ57" s="637"/>
      <c r="BK57" s="637"/>
      <c r="BL57" s="637"/>
      <c r="BM57" s="637"/>
      <c r="BN57" s="637"/>
      <c r="BO57" s="637"/>
      <c r="BP57" s="637"/>
      <c r="BQ57" s="637"/>
      <c r="BR57" s="637"/>
      <c r="BS57" s="637"/>
      <c r="BT57" s="637"/>
      <c r="BV57" s="638"/>
    </row>
    <row r="58" customFormat="false" ht="15.95" hidden="false" customHeight="true" outlineLevel="0" collapsed="false">
      <c r="U58" s="639" t="s">
        <v>304</v>
      </c>
      <c r="V58" s="639"/>
      <c r="W58" s="639"/>
      <c r="X58" s="639"/>
      <c r="Y58" s="639"/>
      <c r="Z58" s="632" t="str">
        <f aca="false">IF(AND(B9&lt;&gt;"処遇加算なし",F15=4),IF(V24="✓",1,IF(V25="✓",2,IF(V26="✓",3,""))),"")</f>
        <v/>
      </c>
      <c r="AA58" s="623"/>
      <c r="AB58" s="629"/>
      <c r="AC58" s="639" t="s">
        <v>304</v>
      </c>
      <c r="AD58" s="639"/>
      <c r="AE58" s="639"/>
      <c r="AF58" s="639"/>
      <c r="AG58" s="639"/>
      <c r="AH58" s="640" t="b">
        <v>0</v>
      </c>
      <c r="AI58" s="634"/>
      <c r="AJ58" s="629"/>
      <c r="AK58" s="639" t="s">
        <v>304</v>
      </c>
      <c r="AL58" s="639"/>
      <c r="AM58" s="639"/>
      <c r="AN58" s="639"/>
      <c r="AO58" s="639"/>
      <c r="AP58" s="640" t="b">
        <v>0</v>
      </c>
      <c r="AQ58" s="623"/>
      <c r="AR58" s="623"/>
      <c r="AS58" s="610" t="str">
        <f aca="false">IF(OR(AND(Z58=1,AH58=3),AND(Z58=1,AP58=3),AND(Z58=2,AH58=3,AH59=3),AND(Z58=2,AP58=3,AP59=3)),"○","")</f>
        <v/>
      </c>
      <c r="AT58" s="610"/>
      <c r="AU58" s="610"/>
      <c r="AV58" s="610"/>
      <c r="AW58" s="610" t="str">
        <f aca="false">IF(OR(AND(Z58=1,AH58=2),AND(Z58=1,AP58=2),AND(Z58=2,AH58=2,AH59=2),AND(Z58=2,AP58=2,AP59=2)),"○","")</f>
        <v/>
      </c>
      <c r="AX58" s="610"/>
      <c r="AY58" s="610"/>
      <c r="AZ58" s="610"/>
      <c r="BD58" s="637"/>
      <c r="BF58" s="637"/>
      <c r="BG58" s="637"/>
      <c r="BH58" s="637"/>
      <c r="BI58" s="637"/>
      <c r="BJ58" s="637"/>
      <c r="BK58" s="637"/>
      <c r="BL58" s="637"/>
      <c r="BM58" s="637"/>
      <c r="BN58" s="637"/>
      <c r="BO58" s="637"/>
      <c r="BP58" s="637"/>
      <c r="BQ58" s="637"/>
      <c r="BR58" s="637"/>
      <c r="BS58" s="637"/>
      <c r="BT58" s="637"/>
      <c r="BV58" s="638"/>
    </row>
    <row r="59" customFormat="false" ht="15.95" hidden="false" customHeight="true" outlineLevel="0" collapsed="false">
      <c r="U59" s="639" t="s">
        <v>305</v>
      </c>
      <c r="V59" s="639"/>
      <c r="W59" s="639"/>
      <c r="X59" s="639"/>
      <c r="Y59" s="639"/>
      <c r="Z59" s="632" t="str">
        <f aca="false">IF(AND(B9&lt;&gt;"処遇加算なし",F15=4),IF(V28="✓",1,IF(V29="✓",2,IF(V30="✓",3,""))),"")</f>
        <v/>
      </c>
      <c r="AA59" s="623"/>
      <c r="AB59" s="629"/>
      <c r="AC59" s="639" t="s">
        <v>305</v>
      </c>
      <c r="AD59" s="639"/>
      <c r="AE59" s="639"/>
      <c r="AF59" s="639"/>
      <c r="AG59" s="639"/>
      <c r="AH59" s="640" t="b">
        <v>0</v>
      </c>
      <c r="AI59" s="634"/>
      <c r="AJ59" s="629"/>
      <c r="AK59" s="639" t="s">
        <v>305</v>
      </c>
      <c r="AL59" s="639"/>
      <c r="AM59" s="639"/>
      <c r="AN59" s="639"/>
      <c r="AO59" s="639"/>
      <c r="AP59" s="640" t="b">
        <v>0</v>
      </c>
      <c r="AQ59" s="623"/>
      <c r="AR59" s="623"/>
      <c r="AS59" s="610" t="str">
        <f aca="false">IF(OR(AND(Z59=1,AH59=3),AND(Z59=1,AP59=3),AND(Z59=2,AH58=3,AH59=3),AND(Z59=2,AP58=3,AP59=3)),"○","")</f>
        <v/>
      </c>
      <c r="AT59" s="610"/>
      <c r="AU59" s="610"/>
      <c r="AV59" s="610"/>
      <c r="AW59" s="610" t="str">
        <f aca="false">IF(OR(AND(Z59=1,AH58=2),AND(Z59=1,AP58=2),AND(Z59=2,AH58=2,AH59=2),AND(Z59=2,AP58=2,AP59=2)),"○","")</f>
        <v/>
      </c>
      <c r="AX59" s="610"/>
      <c r="AY59" s="610"/>
      <c r="AZ59" s="610"/>
      <c r="BD59" s="637"/>
      <c r="BF59" s="637"/>
      <c r="BG59" s="637"/>
      <c r="BH59" s="637"/>
      <c r="BI59" s="637"/>
      <c r="BJ59" s="637"/>
      <c r="BK59" s="637"/>
      <c r="BL59" s="637"/>
      <c r="BM59" s="637"/>
      <c r="BN59" s="637"/>
      <c r="BO59" s="637"/>
      <c r="BP59" s="637"/>
      <c r="BQ59" s="637"/>
      <c r="BR59" s="637"/>
      <c r="BS59" s="637"/>
      <c r="BT59" s="637"/>
      <c r="BV59" s="638"/>
    </row>
    <row r="60" customFormat="false" ht="15.95" hidden="false" customHeight="true" outlineLevel="0" collapsed="false">
      <c r="U60" s="639" t="s">
        <v>306</v>
      </c>
      <c r="V60" s="639"/>
      <c r="W60" s="639"/>
      <c r="X60" s="639"/>
      <c r="Y60" s="639"/>
      <c r="Z60" s="632" t="str">
        <f aca="false">IF(AND(B9&lt;&gt;"処遇加算なし",F15=4),IF(V32="✓",1,IF(V33="✓",2,"")),"")</f>
        <v/>
      </c>
      <c r="AA60" s="623"/>
      <c r="AB60" s="629"/>
      <c r="AC60" s="639" t="s">
        <v>306</v>
      </c>
      <c r="AD60" s="639"/>
      <c r="AE60" s="639"/>
      <c r="AF60" s="639"/>
      <c r="AG60" s="639"/>
      <c r="AH60" s="640" t="b">
        <v>0</v>
      </c>
      <c r="AI60" s="634"/>
      <c r="AJ60" s="629"/>
      <c r="AK60" s="639" t="s">
        <v>306</v>
      </c>
      <c r="AL60" s="639"/>
      <c r="AM60" s="639"/>
      <c r="AN60" s="639"/>
      <c r="AO60" s="639"/>
      <c r="AP60" s="640" t="b">
        <v>0</v>
      </c>
      <c r="AQ60" s="623"/>
      <c r="AR60" s="623"/>
      <c r="AS60" s="641" t="str">
        <f aca="false">IF(OR(AND(Z60=1,AH60=3),AND(Z60=1,AP60=3)),"○","")</f>
        <v/>
      </c>
      <c r="AT60" s="641"/>
      <c r="AU60" s="641"/>
      <c r="AV60" s="641"/>
      <c r="AW60" s="641" t="str">
        <f aca="false">IF(OR(AND(Z60=1,AH60=2),AND(Z60=1,AP60=2)),"○","")</f>
        <v/>
      </c>
      <c r="AX60" s="641"/>
      <c r="AY60" s="641"/>
      <c r="AZ60" s="641"/>
      <c r="BD60" s="637"/>
      <c r="BF60" s="637"/>
      <c r="BG60" s="637"/>
      <c r="BH60" s="637"/>
      <c r="BI60" s="637"/>
      <c r="BJ60" s="637"/>
      <c r="BK60" s="637"/>
      <c r="BL60" s="637"/>
      <c r="BM60" s="637"/>
      <c r="BN60" s="637"/>
      <c r="BO60" s="637"/>
      <c r="BP60" s="637"/>
      <c r="BQ60" s="637"/>
      <c r="BR60" s="637"/>
      <c r="BS60" s="637"/>
      <c r="BT60" s="637"/>
      <c r="BV60" s="638"/>
    </row>
    <row r="61" customFormat="false" ht="15.95" hidden="false" customHeight="true" outlineLevel="0" collapsed="false">
      <c r="U61" s="639" t="s">
        <v>307</v>
      </c>
      <c r="V61" s="639"/>
      <c r="W61" s="639"/>
      <c r="X61" s="639"/>
      <c r="Y61" s="639"/>
      <c r="Z61" s="632" t="str">
        <f aca="false">IF(AND(B9&lt;&gt;"処遇加算なし",F15=4),IF(V36="✓",1,IF(V37="✓",2,"")),"")</f>
        <v/>
      </c>
      <c r="AA61" s="623"/>
      <c r="AB61" s="629"/>
      <c r="AC61" s="639" t="s">
        <v>307</v>
      </c>
      <c r="AD61" s="639"/>
      <c r="AE61" s="639"/>
      <c r="AF61" s="639"/>
      <c r="AG61" s="639"/>
      <c r="AH61" s="640" t="b">
        <v>0</v>
      </c>
      <c r="AI61" s="634"/>
      <c r="AJ61" s="629"/>
      <c r="AK61" s="639" t="s">
        <v>307</v>
      </c>
      <c r="AL61" s="639"/>
      <c r="AM61" s="639"/>
      <c r="AN61" s="639"/>
      <c r="AO61" s="639"/>
      <c r="AP61" s="633" t="n">
        <f aca="false">IF(AX8="○",1,2)</f>
        <v>2</v>
      </c>
      <c r="AQ61" s="623"/>
      <c r="AR61" s="623"/>
      <c r="AS61" s="610" t="str">
        <f aca="false">IF(OR(AND(Z61=1,AH61=2),AND(Z61=1,AP61=2)),"○","")</f>
        <v/>
      </c>
      <c r="AT61" s="610"/>
      <c r="AU61" s="610"/>
      <c r="AV61" s="610"/>
      <c r="AW61" s="642" t="str">
        <f aca="false">IF(OR((AD61-AL61)&lt;0,(AD61-AT61)&lt;0),"!","")</f>
        <v/>
      </c>
      <c r="AX61" s="642"/>
      <c r="AY61" s="642"/>
      <c r="AZ61" s="642"/>
      <c r="BD61" s="637"/>
      <c r="BF61" s="637"/>
      <c r="BG61" s="637"/>
      <c r="BH61" s="637"/>
      <c r="BI61" s="637"/>
      <c r="BJ61" s="637"/>
      <c r="BK61" s="637"/>
      <c r="BL61" s="637"/>
      <c r="BM61" s="637"/>
      <c r="BN61" s="637"/>
      <c r="BO61" s="637"/>
      <c r="BP61" s="637"/>
      <c r="BQ61" s="637"/>
      <c r="BR61" s="637"/>
      <c r="BS61" s="637"/>
      <c r="BT61" s="637"/>
      <c r="BV61" s="638"/>
    </row>
    <row r="62" customFormat="false" ht="15.95" hidden="false" customHeight="true" outlineLevel="0" collapsed="false">
      <c r="U62" s="639" t="s">
        <v>308</v>
      </c>
      <c r="V62" s="639"/>
      <c r="W62" s="639"/>
      <c r="X62" s="639"/>
      <c r="Y62" s="639"/>
      <c r="Z62" s="632" t="str">
        <f aca="false">IF(AND(B9&lt;&gt;"処遇加算なし",F15=4),IF(V40="✓",1,IF(V41="✓",2,"")),"")</f>
        <v/>
      </c>
      <c r="AA62" s="623"/>
      <c r="AB62" s="629"/>
      <c r="AC62" s="639" t="s">
        <v>308</v>
      </c>
      <c r="AD62" s="639"/>
      <c r="AE62" s="639"/>
      <c r="AF62" s="639"/>
      <c r="AG62" s="639"/>
      <c r="AH62" s="640" t="b">
        <v>0</v>
      </c>
      <c r="AI62" s="634"/>
      <c r="AJ62" s="629"/>
      <c r="AK62" s="639" t="s">
        <v>308</v>
      </c>
      <c r="AL62" s="639"/>
      <c r="AM62" s="639"/>
      <c r="AN62" s="639"/>
      <c r="AO62" s="639"/>
      <c r="AP62" s="640" t="b">
        <v>0</v>
      </c>
      <c r="AQ62" s="623"/>
      <c r="AR62" s="623"/>
      <c r="AS62" s="610" t="str">
        <f aca="false">IF(OR(AND(Z62=1,AH62=2),AND(Z62=1,AP62=2)),"○","")</f>
        <v/>
      </c>
      <c r="AT62" s="610"/>
      <c r="AU62" s="610"/>
      <c r="AV62" s="610"/>
      <c r="AW62" s="642" t="str">
        <f aca="false">IF(OR((AD62-AL62)&lt;0,(AD62-AT62)&lt;0),"!","")</f>
        <v/>
      </c>
      <c r="AX62" s="642"/>
      <c r="AY62" s="642"/>
      <c r="AZ62" s="642"/>
      <c r="BD62" s="637"/>
      <c r="BF62" s="637"/>
      <c r="BG62" s="637"/>
      <c r="BH62" s="637"/>
      <c r="BI62" s="637"/>
      <c r="BJ62" s="637"/>
      <c r="BK62" s="637"/>
      <c r="BL62" s="637"/>
      <c r="BM62" s="637"/>
      <c r="BN62" s="637"/>
      <c r="BO62" s="637"/>
      <c r="BP62" s="637"/>
      <c r="BQ62" s="637"/>
      <c r="BR62" s="637"/>
      <c r="BS62" s="637"/>
      <c r="BT62" s="637"/>
      <c r="BV62" s="638"/>
    </row>
    <row r="63" customFormat="false" ht="15.95" hidden="false" customHeight="true" outlineLevel="0" collapsed="false">
      <c r="U63" s="610" t="s">
        <v>362</v>
      </c>
      <c r="V63" s="610"/>
      <c r="W63" s="610"/>
      <c r="X63" s="610"/>
      <c r="Y63" s="610"/>
      <c r="Z63" s="632" t="str">
        <f aca="false">IF(AND(B9&lt;&gt;"処遇加算なし",F15=4),IF(V44="✓",1,IF(V45="✓",2,"")),"")</f>
        <v/>
      </c>
      <c r="AA63" s="623"/>
      <c r="AB63" s="629"/>
      <c r="AC63" s="610" t="s">
        <v>362</v>
      </c>
      <c r="AD63" s="610"/>
      <c r="AE63" s="610"/>
      <c r="AF63" s="610"/>
      <c r="AG63" s="610"/>
      <c r="AH63" s="640" t="b">
        <v>0</v>
      </c>
      <c r="AI63" s="634"/>
      <c r="AJ63" s="629"/>
      <c r="AK63" s="610" t="s">
        <v>362</v>
      </c>
      <c r="AL63" s="610"/>
      <c r="AM63" s="610"/>
      <c r="AN63" s="610"/>
      <c r="AO63" s="610"/>
      <c r="AP63" s="640" t="b">
        <v>0</v>
      </c>
      <c r="AQ63" s="623"/>
      <c r="AR63" s="623"/>
      <c r="AS63" s="610" t="str">
        <f aca="false">IF(OR(AND(Z63=1,AH63=2),AND(Z63=1,AP63=2)),"○","")</f>
        <v/>
      </c>
      <c r="AT63" s="610"/>
      <c r="AU63" s="610"/>
      <c r="AV63" s="610"/>
      <c r="AW63" s="642" t="str">
        <f aca="false">IF(OR((AD63-AL63)&lt;0,(AD63-AT63)&lt;0),"!","")</f>
        <v/>
      </c>
      <c r="AX63" s="642"/>
      <c r="AY63" s="642"/>
      <c r="AZ63" s="642"/>
      <c r="BD63" s="637"/>
      <c r="BF63" s="637"/>
      <c r="BG63" s="637"/>
      <c r="BH63" s="637"/>
      <c r="BI63" s="637"/>
      <c r="BJ63" s="637"/>
      <c r="BK63" s="637"/>
      <c r="BL63" s="637"/>
      <c r="BM63" s="637"/>
      <c r="BN63" s="637"/>
      <c r="BO63" s="637"/>
      <c r="BP63" s="637"/>
      <c r="BQ63" s="637"/>
      <c r="BR63" s="637"/>
      <c r="BS63" s="637"/>
      <c r="BT63" s="637"/>
      <c r="BV63" s="638"/>
    </row>
    <row r="64" customFormat="false" ht="15.95" hidden="false" customHeight="true" outlineLevel="0" collapsed="false">
      <c r="BD64" s="526"/>
      <c r="BE64" s="526"/>
      <c r="BF64" s="526"/>
      <c r="BG64" s="526"/>
      <c r="BH64" s="526"/>
      <c r="BI64" s="526"/>
      <c r="BJ64" s="526"/>
      <c r="BK64" s="526"/>
      <c r="BL64" s="526"/>
      <c r="BM64" s="526"/>
      <c r="BN64" s="526"/>
      <c r="BO64" s="526"/>
      <c r="BP64" s="526"/>
      <c r="BQ64" s="526"/>
      <c r="BR64" s="526"/>
      <c r="BS64" s="526"/>
      <c r="BT64" s="526"/>
    </row>
    <row r="65" customFormat="false" ht="15.95" hidden="false" customHeight="true" outlineLevel="0" collapsed="false">
      <c r="BG65" s="526"/>
    </row>
    <row r="66" customFormat="false" ht="15.95" hidden="false" customHeight="true" outlineLevel="0" collapsed="false"/>
    <row r="67" customFormat="false" ht="15.95" hidden="false" customHeight="true" outlineLevel="0" collapsed="false">
      <c r="T67" s="466" t="n">
        <f aca="false">SUM(事業所個票８!BU51)</f>
        <v>0</v>
      </c>
    </row>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sheetData>
  <sheetProtection algorithmName="SHA-512" hashValue="RJjAGbQREofywd/EF+wQ79QUoHVVmGcLS6PBbvklcDamlwkkUR8aSg9FWT+tRgtrOMeNkzVjwroprXuF6hB+Ng==" saltValue="MJIdDhtBh3B0oaOl2rKHLQ==" spinCount="100000" sheet="true" formatCells="false" formatColumns="false" formatRows="false"/>
  <mergeCells count="276">
    <mergeCell ref="N1:AE2"/>
    <mergeCell ref="AF1:AH1"/>
    <mergeCell ref="AI1:AP1"/>
    <mergeCell ref="AS1:BE1"/>
    <mergeCell ref="BF1:BP1"/>
    <mergeCell ref="CE2:CH2"/>
    <mergeCell ref="CI2:CJ2"/>
    <mergeCell ref="CE3:CH3"/>
    <mergeCell ref="CI3:CJ3"/>
    <mergeCell ref="B4:F4"/>
    <mergeCell ref="G4:I4"/>
    <mergeCell ref="J4:O4"/>
    <mergeCell ref="P4:R4"/>
    <mergeCell ref="S4:X4"/>
    <mergeCell ref="Y4:AD4"/>
    <mergeCell ref="AE4:AH4"/>
    <mergeCell ref="AI4:AL4"/>
    <mergeCell ref="AM4:AP4"/>
    <mergeCell ref="AT4:AT7"/>
    <mergeCell ref="AU4:AU7"/>
    <mergeCell ref="AV4:AV7"/>
    <mergeCell ref="AW4:AW7"/>
    <mergeCell ref="AX4:AX7"/>
    <mergeCell ref="AY4:AY7"/>
    <mergeCell ref="AZ4:AZ7"/>
    <mergeCell ref="CE4:CH4"/>
    <mergeCell ref="CI4:CJ4"/>
    <mergeCell ref="B5:F5"/>
    <mergeCell ref="G5:I5"/>
    <mergeCell ref="J5:L5"/>
    <mergeCell ref="M5:O5"/>
    <mergeCell ref="P5:R5"/>
    <mergeCell ref="S5:X5"/>
    <mergeCell ref="Y5:AD5"/>
    <mergeCell ref="AE5:AH5"/>
    <mergeCell ref="AI5:AL5"/>
    <mergeCell ref="AM5:AP5"/>
    <mergeCell ref="CE5:CH5"/>
    <mergeCell ref="CI5:CJ5"/>
    <mergeCell ref="CE6:CH6"/>
    <mergeCell ref="CI6:CJ6"/>
    <mergeCell ref="CE7:CH7"/>
    <mergeCell ref="CI7:CJ7"/>
    <mergeCell ref="B8:S8"/>
    <mergeCell ref="T8:U9"/>
    <mergeCell ref="V8:Z8"/>
    <mergeCell ref="AA8:AP9"/>
    <mergeCell ref="AT8:AT9"/>
    <mergeCell ref="AU8:AU9"/>
    <mergeCell ref="AV8:AV9"/>
    <mergeCell ref="AW8:AW9"/>
    <mergeCell ref="AX8:AX9"/>
    <mergeCell ref="AY8:AY9"/>
    <mergeCell ref="AZ8:AZ9"/>
    <mergeCell ref="CE8:CH8"/>
    <mergeCell ref="CI8:CJ8"/>
    <mergeCell ref="B9:F9"/>
    <mergeCell ref="G9:K9"/>
    <mergeCell ref="L9:P9"/>
    <mergeCell ref="Q9:S9"/>
    <mergeCell ref="V9:Z9"/>
    <mergeCell ref="CE9:CH9"/>
    <mergeCell ref="CI9:CJ9"/>
    <mergeCell ref="B10:F11"/>
    <mergeCell ref="G10:K11"/>
    <mergeCell ref="L10:P11"/>
    <mergeCell ref="Q10:S11"/>
    <mergeCell ref="CE10:CH10"/>
    <mergeCell ref="CI10:CJ10"/>
    <mergeCell ref="T11:U12"/>
    <mergeCell ref="V11:Z11"/>
    <mergeCell ref="AA11:AP12"/>
    <mergeCell ref="AT11:AT12"/>
    <mergeCell ref="AU11:AU12"/>
    <mergeCell ref="AV11:AV12"/>
    <mergeCell ref="AW11:AW12"/>
    <mergeCell ref="AX11:AX12"/>
    <mergeCell ref="AY11:AY12"/>
    <mergeCell ref="AZ11:AZ12"/>
    <mergeCell ref="B12:S12"/>
    <mergeCell ref="V12:Z12"/>
    <mergeCell ref="B13:S14"/>
    <mergeCell ref="V14:Z14"/>
    <mergeCell ref="AA14:AP16"/>
    <mergeCell ref="AT14:AT16"/>
    <mergeCell ref="AU14:AU16"/>
    <mergeCell ref="AV14:AV16"/>
    <mergeCell ref="AW14:AW16"/>
    <mergeCell ref="AX14:AX16"/>
    <mergeCell ref="AY14:AY16"/>
    <mergeCell ref="AZ14:AZ16"/>
    <mergeCell ref="B15:C15"/>
    <mergeCell ref="H15:J15"/>
    <mergeCell ref="Q15:R15"/>
    <mergeCell ref="V15:Z1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28:F30"/>
    <mergeCell ref="G28:T30"/>
    <mergeCell ref="W28:Z28"/>
    <mergeCell ref="AA28:AB30"/>
    <mergeCell ref="AD28:AH28"/>
    <mergeCell ref="AI28:AJ30"/>
    <mergeCell ref="AL28:AP28"/>
    <mergeCell ref="AS28:BH30"/>
    <mergeCell ref="W29:Z29"/>
    <mergeCell ref="AD29:AH29"/>
    <mergeCell ref="AL29:AP29"/>
    <mergeCell ref="W30:Z30"/>
    <mergeCell ref="AD30:AH30"/>
    <mergeCell ref="AL30:AP30"/>
    <mergeCell ref="B32:F34"/>
    <mergeCell ref="G32:T34"/>
    <mergeCell ref="W32:Z32"/>
    <mergeCell ref="AA32:AB34"/>
    <mergeCell ref="AD32:AH32"/>
    <mergeCell ref="AI32:AJ34"/>
    <mergeCell ref="AL32:AP32"/>
    <mergeCell ref="AS32:BH34"/>
    <mergeCell ref="W33:Z33"/>
    <mergeCell ref="AD33:AH33"/>
    <mergeCell ref="AL33:AP33"/>
    <mergeCell ref="AD34:AH34"/>
    <mergeCell ref="AL34:AP34"/>
    <mergeCell ref="B36:F38"/>
    <mergeCell ref="G36:T38"/>
    <mergeCell ref="W36:Z36"/>
    <mergeCell ref="AA36:AB38"/>
    <mergeCell ref="AD36:AH36"/>
    <mergeCell ref="AI36:AJ38"/>
    <mergeCell ref="AL36:AP36"/>
    <mergeCell ref="AS36:BH38"/>
    <mergeCell ref="W37:Z37"/>
    <mergeCell ref="AC37:AF37"/>
    <mergeCell ref="AG37:AH37"/>
    <mergeCell ref="AK37:AN37"/>
    <mergeCell ref="AO37:AP37"/>
    <mergeCell ref="AD38:AH38"/>
    <mergeCell ref="AL38:AP38"/>
    <mergeCell ref="B40:F42"/>
    <mergeCell ref="G40:T42"/>
    <mergeCell ref="W40:Z40"/>
    <mergeCell ref="AA40:AB41"/>
    <mergeCell ref="AD40:AH40"/>
    <mergeCell ref="AI40:AJ41"/>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AL44:AP44"/>
    <mergeCell ref="AS44:BH45"/>
    <mergeCell ref="W45:Z45"/>
    <mergeCell ref="AD45:AH45"/>
    <mergeCell ref="AL45:AP45"/>
    <mergeCell ref="B47:AH47"/>
    <mergeCell ref="B48:F48"/>
    <mergeCell ref="G48:Z48"/>
    <mergeCell ref="AA48:AB50"/>
    <mergeCell ref="AC48:AH48"/>
    <mergeCell ref="AS48:AV48"/>
    <mergeCell ref="AW48:AZ48"/>
    <mergeCell ref="BA48:BD48"/>
    <mergeCell ref="BE48:BP48"/>
    <mergeCell ref="B49:F49"/>
    <mergeCell ref="G49:K49"/>
    <mergeCell ref="L49:P49"/>
    <mergeCell ref="Q49:U49"/>
    <mergeCell ref="V49:Z49"/>
    <mergeCell ref="AC49:AH49"/>
    <mergeCell ref="B50:F50"/>
    <mergeCell ref="G50:K50"/>
    <mergeCell ref="L50:P50"/>
    <mergeCell ref="Q50:U50"/>
    <mergeCell ref="V50:Z50"/>
    <mergeCell ref="AC50:AH50"/>
    <mergeCell ref="AS50:AV50"/>
    <mergeCell ref="AW50:AZ50"/>
    <mergeCell ref="BA50:BD50"/>
    <mergeCell ref="BE50:BH50"/>
    <mergeCell ref="BI50:BL50"/>
    <mergeCell ref="BN50:BS50"/>
    <mergeCell ref="BV50:CA50"/>
    <mergeCell ref="B51:F52"/>
    <mergeCell ref="G51:J51"/>
    <mergeCell ref="L51:O51"/>
    <mergeCell ref="Q51:T51"/>
    <mergeCell ref="V51:Y51"/>
    <mergeCell ref="AC51:AG51"/>
    <mergeCell ref="AS51:AV51"/>
    <mergeCell ref="AW51:AZ51"/>
    <mergeCell ref="BA51:BD51"/>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conditionalFormatting sqref="AS44:BH45">
    <cfRule type="expression" priority="2" aboveAverage="0" equalAverage="0" bottom="0" percent="0" rank="0" text="" dxfId="277">
      <formula>OR($AS$44="－",$AS$44="")</formula>
    </cfRule>
  </conditionalFormatting>
  <conditionalFormatting sqref="V21:AP22">
    <cfRule type="expression" priority="3" aboveAverage="0" equalAverage="0" bottom="0" percent="0" rank="0" text="" dxfId="278">
      <formula>$L$9="ベア加算"</formula>
    </cfRule>
  </conditionalFormatting>
  <conditionalFormatting sqref="B21:U22">
    <cfRule type="expression" priority="4" aboveAverage="0" equalAverage="0" bottom="0" percent="0" rank="0" text="" dxfId="279">
      <formula>$L$9="ベア加算"</formula>
    </cfRule>
  </conditionalFormatting>
  <conditionalFormatting sqref="B12:S12">
    <cfRule type="expression" priority="5" aboveAverage="0" equalAverage="0" bottom="0" percent="0" rank="0" text="" dxfId="280">
      <formula>OR($B$9="",$G$9="",$L$9="")</formula>
    </cfRule>
  </conditionalFormatting>
  <conditionalFormatting sqref="V10:AP12">
    <cfRule type="expression" priority="6" aboveAverage="0" equalAverage="0" bottom="0" percent="0" rank="0" text="" dxfId="281">
      <formula>$V$11=""</formula>
    </cfRule>
  </conditionalFormatting>
  <conditionalFormatting sqref="V13:AP16">
    <cfRule type="expression" priority="7" aboveAverage="0" equalAverage="0" bottom="0" percent="0" rank="0" text="" dxfId="282">
      <formula>$V$14=""</formula>
    </cfRule>
  </conditionalFormatting>
  <conditionalFormatting sqref="AS20:BH22">
    <cfRule type="expression" priority="8" aboveAverage="0" equalAverage="0" bottom="0" percent="0" rank="0" text="" dxfId="283">
      <formula>OR($AS$20="－",$AS$20="")</formula>
    </cfRule>
  </conditionalFormatting>
  <conditionalFormatting sqref="AT14:AZ16">
    <cfRule type="expression" priority="9" aboveAverage="0" equalAverage="0" bottom="0" percent="0" rank="0" text="" dxfId="284">
      <formula>$V$14=""</formula>
    </cfRule>
  </conditionalFormatting>
  <conditionalFormatting sqref="AT11:AZ12">
    <cfRule type="expression" priority="10" aboveAverage="0" equalAverage="0" bottom="0" percent="0" rank="0" text="" dxfId="285">
      <formula>$V$11=""</formula>
    </cfRule>
  </conditionalFormatting>
  <conditionalFormatting sqref="P5:R5">
    <cfRule type="expression" priority="11" aboveAverage="0" equalAverage="0" bottom="0" percent="0" rank="0" text="" dxfId="286">
      <formula>OR($Y$5="訪問型サービス（総合事業）",$Y$5="通所型サービス（総合事業）")</formula>
    </cfRule>
  </conditionalFormatting>
  <conditionalFormatting sqref="P15">
    <cfRule type="expression" priority="12" aboveAverage="0" equalAverage="0" bottom="0" percent="0" rank="0" text="" dxfId="287">
      <formula>OR($P$15&lt;1,$P$15&gt;12)</formula>
    </cfRule>
  </conditionalFormatting>
  <conditionalFormatting sqref="B8:S8 V7:Z16 AA8:AP9 AA11:AP12 AA14:AP16 V20:Z45 B10:S11 Q9:S9">
    <cfRule type="expression" priority="13" aboveAverage="0" equalAverage="0" bottom="0" percent="0" rank="0" text="" dxfId="288">
      <formula>$F$15&lt;&gt;4</formula>
    </cfRule>
  </conditionalFormatting>
  <conditionalFormatting sqref="AA21:AB45 AA48:AB50">
    <cfRule type="expression" priority="14" aboveAverage="0" equalAverage="0" bottom="0" percent="0" rank="0" text="" dxfId="289">
      <formula>AND($F$15&lt;&gt;4,$F$15&lt;&gt;5)</formula>
    </cfRule>
  </conditionalFormatting>
  <conditionalFormatting sqref="AC20:AH45">
    <cfRule type="expression" priority="15" aboveAverage="0" equalAverage="0" bottom="0" percent="0" rank="0" text="" dxfId="290">
      <formula>AND($F$15&lt;&gt;4,$F$15&lt;&gt;5)</formula>
    </cfRule>
  </conditionalFormatting>
  <conditionalFormatting sqref="V7:Z16 AA8:AP9 AA11:AP12 AA14:AP16 V20:Z45">
    <cfRule type="expression" priority="16" aboveAverage="0" equalAverage="0" bottom="0" percent="0" rank="0" text="" dxfId="291">
      <formula>$B$9="処遇加算なし"</formula>
    </cfRule>
  </conditionalFormatting>
  <conditionalFormatting sqref="Q9:S9">
    <cfRule type="expression" priority="17" aboveAverage="0" equalAverage="0" bottom="0" percent="0" rank="0" text="" dxfId="292">
      <formula>$B$9="処遇加算なし"</formula>
    </cfRule>
  </conditionalFormatting>
  <conditionalFormatting sqref="G10:S11">
    <cfRule type="expression" priority="18" aboveAverage="0" equalAverage="0" bottom="0" percent="0" rank="0" text="" dxfId="293">
      <formula>$B$9="処遇加算なし"</formula>
    </cfRule>
  </conditionalFormatting>
  <conditionalFormatting sqref="AD24:AH24">
    <cfRule type="expression" priority="19" aboveAverage="0" equalAverage="0" bottom="0" percent="0" rank="0" text="" dxfId="294">
      <formula>AND($F$15&lt;&gt;4,$F$15&lt;&gt;5)</formula>
    </cfRule>
  </conditionalFormatting>
  <conditionalFormatting sqref="AD28:AH28">
    <cfRule type="expression" priority="20" aboveAverage="0" equalAverage="0" bottom="0" percent="0" rank="0" text="" dxfId="295">
      <formula>AND($F$15&lt;&gt;4,$F$15&lt;&gt;5)</formula>
    </cfRule>
  </conditionalFormatting>
  <conditionalFormatting sqref="AD32:AH32">
    <cfRule type="expression" priority="21" aboveAverage="0" equalAverage="0" bottom="0" percent="0" rank="0" text="" dxfId="296">
      <formula>AND($F$15&lt;&gt;4,$F$15&lt;&gt;5)</formula>
    </cfRule>
  </conditionalFormatting>
  <conditionalFormatting sqref="AS24:BH26">
    <cfRule type="expression" priority="22" aboveAverage="0" equalAverage="0" bottom="0" percent="0" rank="0" text="" dxfId="297">
      <formula>OR($AS$24="－",$AS$24="")</formula>
    </cfRule>
  </conditionalFormatting>
  <conditionalFormatting sqref="AS28:BH30">
    <cfRule type="expression" priority="23" aboveAverage="0" equalAverage="0" bottom="0" percent="0" rank="0" text="" dxfId="298">
      <formula>OR($AS$28="－",$AS$28="")</formula>
    </cfRule>
  </conditionalFormatting>
  <conditionalFormatting sqref="AS32:BH34">
    <cfRule type="expression" priority="24" aboveAverage="0" equalAverage="0" bottom="0" percent="0" rank="0" text="" dxfId="299">
      <formula>OR($AS$32="－",$AS$32="")</formula>
    </cfRule>
  </conditionalFormatting>
  <conditionalFormatting sqref="AL41:AP41">
    <cfRule type="expression" priority="25" aboveAverage="0" equalAverage="0" bottom="0" percent="0" rank="0" text="" dxfId="300">
      <formula>$AP$62=2</formula>
    </cfRule>
  </conditionalFormatting>
  <conditionalFormatting sqref="AD41:AH41">
    <cfRule type="expression" priority="26" aboveAverage="0" equalAverage="0" bottom="0" percent="0" rank="0" text="" dxfId="301">
      <formula>$AH$62=2</formula>
    </cfRule>
  </conditionalFormatting>
  <conditionalFormatting sqref="AG37:AH37">
    <cfRule type="expression" priority="27" aboveAverage="0" equalAverage="0" bottom="0" percent="0" rank="0" text="" dxfId="30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priority="28" aboveAverage="0" equalAverage="0" bottom="0" percent="0" rank="0" text="" dxfId="303">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priority="29" aboveAverage="0" equalAverage="0" bottom="0" percent="0" rank="0" text="" dxfId="304">
      <formula>$F$15&lt;&gt;4</formula>
    </cfRule>
  </conditionalFormatting>
  <conditionalFormatting sqref="G9:P9">
    <cfRule type="expression" priority="30" aboveAverage="0" equalAverage="0" bottom="0" percent="0" rank="0" text="" dxfId="305">
      <formula>$B$9="処遇加算なし"</formula>
    </cfRule>
  </conditionalFormatting>
  <conditionalFormatting sqref="AS36:BH38">
    <cfRule type="expression" priority="31" aboveAverage="0" equalAverage="0" bottom="0" percent="0" rank="0" text="" dxfId="306">
      <formula>OR($AS$36="－",$AS$36="")</formula>
    </cfRule>
  </conditionalFormatting>
  <conditionalFormatting sqref="AS40:BH42">
    <cfRule type="expression" priority="32" aboveAverage="0" equalAverage="0" bottom="0" percent="0" rank="0" text="" dxfId="307">
      <formula>OR($AS$40="－",$AS$40="")</formula>
    </cfRule>
  </conditionalFormatting>
  <dataValidations count="12">
    <dataValidation allowBlank="true" operator="greaterThanOrEqual" prompt="要件を満たす職員数を記入してください。" showDropDown="false" showErrorMessage="true" showInputMessage="true" sqref="AG37:AH37 AO37:AP37" type="whole">
      <formula1>0</formula1>
      <formula2>0</formula2>
    </dataValidation>
    <dataValidation allowBlank="true" operator="between" showDropDown="false" showErrorMessage="true" showInputMessage="true" sqref="AL41:AP41" type="list">
      <formula1>INDIRECT(BF1)</formula1>
      <formula2>0</formula2>
    </dataValidation>
    <dataValidation allowBlank="true" operator="between" showDropDown="false" showErrorMessage="true" showInputMessage="true" sqref="AD41:AH41" type="list">
      <formula1>INDIRECT(BF1)</formula1>
      <formula2>0</formula2>
    </dataValidation>
    <dataValidation allowBlank="true" error="10桁の介護保険事業所番号を入力してください。&#10;（桁数が異なるとエラーになります）" operator="equal" showDropDown="false" showErrorMessage="true" showInputMessage="true" sqref="B5:F5" type="textLength">
      <formula1>10</formula1>
      <formula2>0</formula2>
    </dataValidation>
    <dataValidation allowBlank="true" operator="between" showDropDown="false" showErrorMessage="true" showInputMessage="true" sqref="D15:D16 K15:K16" type="list">
      <formula1>"6,7"</formula1>
      <formula2>0</formula2>
    </dataValidation>
    <dataValidation allowBlank="true" operator="between" showDropDown="false" showErrorMessage="true" showInputMessage="true" sqref="M15:M16" type="list">
      <formula1>"1,2,3,6,7,8,9,10,11,12"</formula1>
      <formula2>0</formula2>
    </dataValidation>
    <dataValidation allowBlank="true" operator="between" showDropDown="false" showErrorMessage="true" showInputMessage="true" sqref="M5:O5" type="list">
      <formula1>INDIRECT(J5)</formula1>
      <formula2>0</formula2>
    </dataValidation>
    <dataValidation allowBlank="true" operator="between" showDropDown="false" showErrorMessage="true" showInputMessage="true" sqref="Y5" type="list">
      <formula1>サービス名</formula1>
      <formula2>0</formula2>
    </dataValidation>
    <dataValidation allowBlank="true" operator="between" showDropDown="false" showErrorMessage="true" showInputMessage="true" sqref="B9:F9" type="list">
      <formula1>【参考】数式用!$B$4:$E$4</formula1>
      <formula2>0</formula2>
    </dataValidation>
    <dataValidation allowBlank="true" operator="between" showDropDown="false" showErrorMessage="true" showInputMessage="true" sqref="G9" type="list">
      <formula1>【参考】数式用!$F$4:$H$4</formula1>
      <formula2>0</formula2>
    </dataValidation>
    <dataValidation allowBlank="true" operator="between" showDropDown="false" showErrorMessage="true" showInputMessage="true" sqref="L9" type="list">
      <formula1>【参考】数式用!$I$4:$J$4</formula1>
      <formula2>0</formula2>
    </dataValidation>
    <dataValidation allowBlank="true" operator="between" showDropDown="false" showErrorMessage="true" showInputMessage="true" sqref="J5:L5" type="list">
      <formula1>【参考】数式用3!$A$3:$A$49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cp:lastPrinted>2024-03-11T13:42:51Z</cp:lastPrinted>
  <dcterms:modified xsi:type="dcterms:W3CDTF">2024-03-25T23:56:29Z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