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sharedStrings.xml" ContentType="application/vnd.openxmlformats-officedocument.spreadsheetml.sharedStrings+xml"/>
  <Override PartName="/xl/drawings/_rels/drawing1.xml.rels" ContentType="application/vnd.openxmlformats-package.relationships+xml"/>
  <Override PartName="/xl/drawings/vmlDrawing3.vml" ContentType="application/vnd.openxmlformats-officedocument.vmlDrawing"/>
  <Override PartName="/xl/drawings/drawing46.xml" ContentType="application/vnd.openxmlformats-officedocument.drawing+xml"/>
  <Override PartName="/xl/drawings/drawing47.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2.vml" ContentType="application/vnd.openxmlformats-officedocument.vmlDrawing"/>
  <Override PartName="/xl/comments3.xml" ContentType="application/vnd.openxmlformats-officedocument.spreadsheetml.comment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worksheets/sheet6.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sheet7.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ctrlProps/ctrlProps8.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2.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29.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27.xml" ContentType="application/vnd.ms-excel.controlproperties+xml"/>
  <Override PartName="/xl/ctrlProps/ctrlProps41.xml" ContentType="application/vnd.ms-excel.controlproperties+xml"/>
  <Override PartName="/xl/ctrlProps/ctrlProps17.xml" ContentType="application/vnd.ms-excel.controlproperties+xml"/>
  <Override PartName="/xl/ctrlProps/ctrlProps28.xml" ContentType="application/vnd.ms-excel.controlproperties+xml"/>
  <Override PartName="/xl/ctrlProps/ctrlProps42.xml" ContentType="application/vnd.ms-excel.controlproperties+xml"/>
  <Override PartName="/xl/ctrlProps/ctrlProps2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30.xml" ContentType="application/vnd.ms-excel.controlproperties+xml"/>
  <Override PartName="/xl/ctrlProps/ctrlProps16.xml" ContentType="application/vnd.ms-excel.controlproperties+xml"/>
  <Override PartName="/xl/ctrlProps/ctrlProps15.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xml" ContentType="application/vnd.ms-excel.controlproperties+xml"/>
  <Override PartName="/xl/ctrlProps/ctrlProps45.xml" ContentType="application/vnd.ms-excel.controlproperties+xml"/>
  <Override PartName="/xl/ctrlProps/ctrlProps20.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44.xml" ContentType="application/vnd.ms-excel.controlproperties+xml"/>
  <Override PartName="/xl/ctrlProps/ctrlProps4.xml" ContentType="application/vnd.ms-excel.controlproperties+xml"/>
  <Override PartName="/xl/ctrlProps/ctrlProps43.xml" ContentType="application/vnd.ms-excel.controlproperties+xml"/>
  <Override PartName="/xl/ctrlProps/ctrlProps3.xml" ContentType="application/vnd.ms-excel.controlproperties+xml"/>
  <Override PartName="/xl/comments2.xml" ContentType="application/vnd.openxmlformats-officedocument.spreadsheetml.comments+xml"/>
  <Override PartName="/xl/media/image10.png" ContentType="image/png"/>
  <Override PartName="/xl/workbook.xml" ContentType="application/vnd.openxmlformats-officedocument.spreadsheetml.sheet.main+xml"/>
  <Override PartName="/xl/comments1.xml" ContentType="application/vnd.openxmlformats-officedocument.spreadsheetml.comments+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 sheetId="2" state="visible" r:id="rId3"/>
    <sheet name="別紙様式3-2（４・５月）" sheetId="3" state="visible" r:id="rId4"/>
    <sheet name="別紙様式3-3（６月以降分）" sheetId="4" state="visible" r:id="rId5"/>
    <sheet name="【参考】数式用" sheetId="5" state="hidden" r:id="rId6"/>
    <sheet name="【参考】数式用2" sheetId="6" state="hidden" r:id="rId7"/>
    <sheet name="【参考】数式用3" sheetId="7" state="hidden" r:id="rId8"/>
    <sheet name="【参考】数式用4" sheetId="8" state="hidden" r:id="rId9"/>
  </sheets>
  <externalReferences>
    <externalReference r:id="rId10"/>
    <externalReference r:id="rId11"/>
    <externalReference r:id="rId12"/>
    <externalReference r:id="rId13"/>
  </externalReferences>
  <definedNames>
    <definedName function="false" hidden="false" localSheetId="0" name="_xlnm.Print_Area" vbProcedure="false">基本情報入力シート!$A$1:$AA$64</definedName>
    <definedName function="false" hidden="false" localSheetId="1" name="_xlnm.Print_Area" vbProcedure="false">'別紙様式3-1'!$A$1:$AL$194</definedName>
    <definedName function="false" hidden="false" localSheetId="2" name="_xlnm.Print_Area" vbProcedure="false">'別紙様式3-2（４・５月）'!$A$1:$AC$32</definedName>
    <definedName function="false" hidden="true" localSheetId="2" name="_xlnm._FilterDatabase" vbProcedure="false">'別紙様式3-2（４・５月）'!$B$15:$N$15</definedName>
    <definedName function="false" hidden="false" localSheetId="3" name="_xlnm.Print_Area" vbProcedure="false">'別紙様式3-3（６月以降分）'!$A$1:$AC$29</definedName>
    <definedName function="false" hidden="true" localSheetId="3" name="_xlnm._FilterDatabase" vbProcedure="false">'別紙様式3-3（６月以降分）'!$B$13:$N$13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_new1" vbProcedure="false">[1]【参考】サービス名一覧!$A$4:$A$27</definedName>
    <definedName function="false" hidden="false" localSheetId="4" name="www" vbProcedure="false">#REF!</definedName>
    <definedName function="false" hidden="false" localSheetId="4" name="_xlnm.Print_Area" vbProcedure="false">【参考】数式用!$A$1:$G$27</definedName>
    <definedName function="false" hidden="false" localSheetId="4" name="_xlnm._FilterDatabase" vbProcedure="false">【参考】数式用!#REF!</definedName>
    <definedName function="false" hidden="false" localSheetId="4" name="サービス" vbProcedure="false">#REF!</definedName>
    <definedName function="false" hidden="false" localSheetId="4" name="サービス名" vbProcedure="false">【参考】数式用!$A$5:$A$27</definedName>
    <definedName function="false" hidden="false" localSheetId="4" name="特定" vbProcedure="false">#REF!</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11"/>
            <rFont val="Noto Sans CJK JP"/>
            <family val="2"/>
          </rPr>
          <t xml:space="preserve">提出先ごとに「加算提出先」の欄を変えて提出してください。
</t>
        </r>
        <r>
          <rPr>
            <sz val="9"/>
            <color rgb="FF000000"/>
            <rFont val="Noto Sans CJK JP"/>
            <family val="2"/>
          </rPr>
          <t xml:space="preserve">この箇所以外では、原則として、提出先ごとに記載内容を変える必要はありません。</t>
        </r>
      </text>
    </comment>
    <comment ref="M44" authorId="0">
      <text>
        <r>
          <rPr>
            <sz val="11"/>
            <rFont val="Noto Sans CJK JP"/>
            <family val="2"/>
          </rPr>
          <t xml:space="preserve">社会保険労務士事務所等の担当者の
</t>
        </r>
        <r>
          <rPr>
            <sz val="9"/>
            <color rgb="FF000000"/>
            <rFont val="Noto Sans CJK JP"/>
            <family val="2"/>
          </rPr>
          <t xml:space="preserve">氏名・連絡先を記入しても構いません。</t>
        </r>
      </text>
    </comment>
    <comment ref="M51" authorId="0">
      <text>
        <r>
          <rPr>
            <sz val="11"/>
            <rFont val="Noto Sans CJK JP"/>
            <family val="2"/>
          </rPr>
          <t xml:space="preserve">地域密着型サービスや総合事業については、
</t>
        </r>
        <r>
          <rPr>
            <sz val="9"/>
            <color rgb="FF000000"/>
            <rFont val="Noto Sans CJK JP"/>
            <family val="2"/>
          </rPr>
          <t xml:space="preserve">指定元の市町村を全て記載してください。
その際、指定権者ごとに行を分ける必要はありません。</t>
        </r>
      </text>
    </comment>
    <comment ref="Y51" authorId="0">
      <text>
        <r>
          <rPr>
            <sz val="11"/>
            <rFont val="Noto Sans CJK JP"/>
            <family val="2"/>
          </rPr>
          <t xml:space="preserve">必ずプルダウンで選択してください。
</t>
        </r>
        <r>
          <rPr>
            <sz val="9"/>
            <color rgb="FF000000"/>
            <rFont val="Noto Sans CJK JP"/>
            <family val="2"/>
          </rPr>
          <t xml:space="preserve">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O82" authorId="0">
      <text>
        <r>
          <rPr>
            <sz val="9"/>
            <color rgb="FF000000"/>
            <rFont val="Noto Sans CJK JP"/>
            <family val="2"/>
          </rPr>
          <t xml:space="preserve">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text>
        <r>
          <rPr>
            <sz val="9"/>
            <color rgb="FF000000"/>
            <rFont val="Noto Sans CJK JP"/>
            <family val="2"/>
          </rPr>
          <t xml:space="preserve">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0">
      <text>
        <r>
          <rPr>
            <sz val="9"/>
            <color rgb="FF000000"/>
            <rFont val="Noto Sans CJK JP"/>
            <family val="2"/>
          </rPr>
          <t xml:space="preserve">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0">
      <text>
        <r>
          <rPr>
            <sz val="9"/>
            <color rgb="FF000000"/>
            <rFont val="Noto Sans CJK JP"/>
            <family val="2"/>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text>
        <r>
          <rPr>
            <sz val="9"/>
            <color rgb="FF000000"/>
            <rFont val="Noto Sans CJK JP"/>
            <family val="2"/>
          </rPr>
          <t xml:space="preserve">ベースアップ等加算による賃金改善の見込額を、介護職員とその他の職種の職員に分けて、直接記入してください。
なお、ⅰとⅱの合計額は、３</t>
        </r>
        <r>
          <rPr>
            <sz val="9"/>
            <color rgb="FF000000"/>
            <rFont val="MS P ゴシック"/>
            <family val="3"/>
            <charset val="128"/>
          </rPr>
          <t xml:space="preserve">(</t>
        </r>
        <r>
          <rPr>
            <sz val="9"/>
            <color rgb="FF000000"/>
            <rFont val="Noto Sans CJK JP"/>
            <family val="2"/>
          </rPr>
          <t xml:space="preserve">２</t>
        </r>
        <r>
          <rPr>
            <sz val="9"/>
            <color rgb="FF000000"/>
            <rFont val="MS P ゴシック"/>
            <family val="3"/>
            <charset val="128"/>
          </rPr>
          <t xml:space="preserve">)①</t>
        </r>
        <r>
          <rPr>
            <sz val="9"/>
            <color rgb="FF000000"/>
            <rFont val="Noto Sans CJK JP"/>
            <family val="2"/>
          </rPr>
          <t xml:space="preserve">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R16" authorId="0">
      <text>
        <r>
          <rPr>
            <sz val="9"/>
            <color rgb="FF000000"/>
            <rFont val="Noto Sans CJK JP"/>
            <family val="2"/>
          </rPr>
          <t xml:space="preserve">ドロップダウンリストで選択してください。</t>
        </r>
      </text>
    </comment>
    <comment ref="U16" authorId="0">
      <text>
        <r>
          <rPr>
            <sz val="11"/>
            <rFont val="Noto Sans CJK JP"/>
            <family val="2"/>
          </rPr>
          <t xml:space="preserve">ドロップダウンリストで選択してください。
</t>
        </r>
        <r>
          <rPr>
            <sz val="9"/>
            <color rgb="FF000000"/>
            <rFont val="Noto Sans CJK JP"/>
            <family val="2"/>
          </rPr>
          <t xml:space="preserve">各加算を取得しない事業所がある場合は、空欄のままにしてください。</t>
        </r>
      </text>
    </comment>
    <comment ref="W15" authorId="0">
      <text>
        <r>
          <rPr>
            <sz val="9"/>
            <color rgb="FF000000"/>
            <rFont val="Noto Sans CJK JP"/>
            <family val="2"/>
          </rPr>
          <t xml:space="preserve">・当該事業所に従事する経験・技能のある介護職員のうち月額８万円以上の賃金改善を行った又は改善後の賃金が年額</t>
        </r>
        <r>
          <rPr>
            <sz val="9"/>
            <color rgb="FF000000"/>
            <rFont val="MS P ゴシック"/>
            <family val="0"/>
            <charset val="128"/>
          </rPr>
          <t xml:space="preserve">440</t>
        </r>
        <r>
          <rPr>
            <sz val="9"/>
            <color rgb="FF000000"/>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t>
        </r>
        <r>
          <rPr>
            <sz val="9"/>
            <color rgb="FF000000"/>
            <rFont val="MS P ゴシック"/>
            <family val="0"/>
            <charset val="128"/>
          </rPr>
          <t xml:space="preserve">440</t>
        </r>
        <r>
          <rPr>
            <sz val="9"/>
            <color rgb="FF000000"/>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AA14" authorId="0">
      <text>
        <r>
          <rPr>
            <sz val="9"/>
            <color rgb="FF000000"/>
            <rFont val="Noto Sans CJK JP"/>
            <family val="2"/>
          </rPr>
          <t xml:space="preserve">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List>
</comments>
</file>

<file path=xl/comments4.xml><?xml version="1.0" encoding="utf-8"?>
<comments xmlns="http://schemas.openxmlformats.org/spreadsheetml/2006/main" xmlns:xdr="http://schemas.openxmlformats.org/drawingml/2006/spreadsheetDrawing">
  <authors>
    <author> </author>
  </authors>
  <commentList>
    <comment ref="T12" authorId="0">
      <text>
        <r>
          <rPr>
            <sz val="11"/>
            <rFont val="Noto Sans CJK JP"/>
            <family val="2"/>
          </rPr>
          <t xml:space="preserve">・当該事業所に従事する経験・技能のある介護職員のうち月額８万円以上の賃金改善を行った又は改善後の賃金が年額</t>
        </r>
        <r>
          <rPr>
            <sz val="11"/>
            <rFont val="ＭＳ Ｐゴシック"/>
            <family val="3"/>
            <charset val="128"/>
          </rPr>
          <t xml:space="preserve">440</t>
        </r>
        <r>
          <rPr>
            <sz val="11"/>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t>
        </r>
        <r>
          <rPr>
            <sz val="11"/>
            <rFont val="ＭＳ Ｐゴシック"/>
            <family val="3"/>
            <charset val="128"/>
          </rPr>
          <t xml:space="preserve">440</t>
        </r>
        <r>
          <rPr>
            <sz val="11"/>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val="true"/>
            <u val="single"/>
            <sz val="9"/>
            <color rgb="FF000000"/>
            <rFont val="Noto Sans CJK JP"/>
            <family val="2"/>
          </rPr>
          <t xml:space="preserve">単独型の短期入所生活介護事業所</t>
        </r>
        <r>
          <rPr>
            <sz val="9"/>
            <color rgb="FF000000"/>
            <rFont val="Noto Sans CJK JP"/>
            <family val="2"/>
          </rPr>
          <t xml:space="preserve">や、</t>
        </r>
        <r>
          <rPr>
            <b val="true"/>
            <u val="single"/>
            <sz val="9"/>
            <color rgb="FF000000"/>
            <rFont val="Noto Sans CJK JP"/>
            <family val="2"/>
          </rPr>
          <t xml:space="preserve">単独で運営している総合事業の事業所</t>
        </r>
        <r>
          <rPr>
            <sz val="9"/>
            <color rgb="FF000000"/>
            <rFont val="Noto Sans CJK JP"/>
            <family val="2"/>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Noto Sans CJK JP"/>
            <family val="2"/>
          </rPr>
          <t xml:space="preserve">当該事業所の行に直接記入するようにしてください。</t>
        </r>
        <r>
          <rPr>
            <sz val="9"/>
            <color rgb="FF000000"/>
            <rFont val="Noto Sans CJK JP"/>
            <family val="2"/>
          </rPr>
          <t xml:space="preserve">（色付きのセル以外であっても記載が必要な例外）</t>
        </r>
      </text>
    </comment>
    <comment ref="W12" authorId="0">
      <text>
        <r>
          <rPr>
            <sz val="9"/>
            <color rgb="FF000000"/>
            <rFont val="Noto Sans CJK JP"/>
            <family val="2"/>
          </rPr>
          <t xml:space="preserve">令和６年度中に新加算の加算区分を変更していない場合は、「－」を選択してください。</t>
        </r>
      </text>
    </comment>
  </commentList>
</comments>
</file>

<file path=xl/sharedStrings.xml><?xml version="1.0" encoding="utf-8"?>
<sst xmlns="http://schemas.openxmlformats.org/spreadsheetml/2006/main" count="4553" uniqueCount="2288">
  <si>
    <t xml:space="preserve">実績報告書（新加算及び旧３加算）作成用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</si>
  <si>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</si>
  <si>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</si>
  <si>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</si>
  <si>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r>
      <rPr>
        <sz val="12"/>
        <color rgb="FF000000"/>
        <rFont val="Noto Sans CJK JP"/>
        <family val="2"/>
      </rPr>
      <t xml:space="preserve">●「別紙様式</t>
    </r>
    <r>
      <rPr>
        <sz val="12"/>
        <color rgb="FF000000"/>
        <rFont val="ＭＳ Ｐゴシック"/>
        <family val="3"/>
        <charset val="128"/>
      </rPr>
      <t xml:space="preserve">3-1</t>
    </r>
    <r>
      <rPr>
        <sz val="12"/>
        <color rgb="FF000000"/>
        <rFont val="Noto Sans CJK JP"/>
        <family val="2"/>
      </rPr>
      <t xml:space="preserve">」を完成させるには、「基本情報入力シート」「別紙様式</t>
    </r>
    <r>
      <rPr>
        <sz val="12"/>
        <color rgb="FF000000"/>
        <rFont val="ＭＳ Ｐゴシック"/>
        <family val="3"/>
        <charset val="128"/>
      </rPr>
      <t xml:space="preserve">3-2</t>
    </r>
    <r>
      <rPr>
        <sz val="12"/>
        <color rgb="FF000000"/>
        <rFont val="Noto Sans CJK JP"/>
        <family val="2"/>
      </rPr>
      <t xml:space="preserve">」「別紙様式</t>
    </r>
    <r>
      <rPr>
        <sz val="12"/>
        <color rgb="FF000000"/>
        <rFont val="ＭＳ Ｐゴシック"/>
        <family val="3"/>
        <charset val="128"/>
      </rPr>
      <t xml:space="preserve">3-3</t>
    </r>
    <r>
      <rPr>
        <sz val="12"/>
        <color rgb="FF000000"/>
        <rFont val="Noto Sans CJK JP"/>
        <family val="2"/>
      </rPr>
      <t xml:space="preserve">」から転記される情報が必要です。まずはこれらのシートを完成させてください。</t>
    </r>
  </si>
  <si>
    <r>
      <rPr>
        <sz val="12"/>
        <color rgb="FF000000"/>
        <rFont val="Noto Sans CJK JP"/>
        <family val="2"/>
      </rPr>
      <t xml:space="preserve">●「別紙様式</t>
    </r>
    <r>
      <rPr>
        <sz val="12"/>
        <color rgb="FF000000"/>
        <rFont val="ＭＳ Ｐゴシック"/>
        <family val="3"/>
        <charset val="128"/>
      </rPr>
      <t xml:space="preserve">3</t>
    </r>
    <r>
      <rPr>
        <sz val="12"/>
        <color rgb="FF000000"/>
        <rFont val="Noto Sans CJK JP"/>
        <family val="2"/>
      </rPr>
      <t xml:space="preserve">－</t>
    </r>
    <r>
      <rPr>
        <sz val="12"/>
        <color rgb="FF000000"/>
        <rFont val="ＭＳ Ｐゴシック"/>
        <family val="3"/>
        <charset val="128"/>
      </rPr>
      <t xml:space="preserve">1</t>
    </r>
    <r>
      <rPr>
        <sz val="12"/>
        <color rgb="FF000000"/>
        <rFont val="Noto Sans CJK JP"/>
        <family val="2"/>
      </rPr>
      <t xml:space="preserve">」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
  </si>
  <si>
    <t xml:space="preserve">１　提出先に関する情報</t>
  </si>
  <si>
    <t xml:space="preserve">新加算及び旧３加算の届出に係る提出先（指定権者）の名称を入力してください。</t>
  </si>
  <si>
    <t xml:space="preserve">加算提出先</t>
  </si>
  <si>
    <t xml:space="preserve">○○市</t>
  </si>
  <si>
    <t xml:space="preserve">２　基本情報</t>
  </si>
  <si>
    <t xml:space="preserve">下表に必要事項を入力してください。記入内容が別紙様式に反映されます。</t>
  </si>
  <si>
    <t xml:space="preserve">法人名</t>
  </si>
  <si>
    <t xml:space="preserve">フリガナ</t>
  </si>
  <si>
    <t xml:space="preserve">○○ケアサービス</t>
  </si>
  <si>
    <t xml:space="preserve">名称</t>
  </si>
  <si>
    <t xml:space="preserve">〒結合</t>
  </si>
  <si>
    <t xml:space="preserve">法人住所</t>
  </si>
  <si>
    <t xml:space="preserve">〒</t>
  </si>
  <si>
    <t xml:space="preserve">－</t>
  </si>
  <si>
    <t xml:space="preserve">住所１（番地・住居番号まで）</t>
  </si>
  <si>
    <r>
      <rPr>
        <sz val="11"/>
        <color rgb="FF000000"/>
        <rFont val="Noto Sans CJK JP"/>
        <family val="2"/>
      </rPr>
      <t xml:space="preserve">千代田区霞が関 </t>
    </r>
    <r>
      <rPr>
        <sz val="11"/>
        <color rgb="FF000000"/>
        <rFont val="ＭＳ Ｐゴシック"/>
        <family val="3"/>
        <charset val="128"/>
      </rPr>
      <t xml:space="preserve">1</t>
    </r>
    <r>
      <rPr>
        <sz val="11"/>
        <color rgb="FF000000"/>
        <rFont val="Noto Sans CJK JP"/>
        <family val="2"/>
      </rPr>
      <t xml:space="preserve">－</t>
    </r>
    <r>
      <rPr>
        <sz val="11"/>
        <color rgb="FF000000"/>
        <rFont val="ＭＳ Ｐゴシック"/>
        <family val="3"/>
        <charset val="128"/>
      </rPr>
      <t xml:space="preserve">2</t>
    </r>
    <r>
      <rPr>
        <sz val="11"/>
        <color rgb="FF000000"/>
        <rFont val="Noto Sans CJK JP"/>
        <family val="2"/>
      </rPr>
      <t xml:space="preserve">－</t>
    </r>
    <r>
      <rPr>
        <sz val="11"/>
        <color rgb="FF000000"/>
        <rFont val="ＭＳ Ｐゴシック"/>
        <family val="3"/>
        <charset val="128"/>
      </rPr>
      <t xml:space="preserve">2</t>
    </r>
  </si>
  <si>
    <t xml:space="preserve">住所２（建物名等）</t>
  </si>
  <si>
    <r>
      <rPr>
        <sz val="11"/>
        <color rgb="FF000000"/>
        <rFont val="Noto Sans CJK JP"/>
        <family val="2"/>
      </rPr>
      <t xml:space="preserve">○○ビル </t>
    </r>
    <r>
      <rPr>
        <sz val="11"/>
        <color rgb="FF000000"/>
        <rFont val="ＭＳ Ｐゴシック"/>
        <family val="3"/>
        <charset val="128"/>
      </rPr>
      <t xml:space="preserve">18F</t>
    </r>
  </si>
  <si>
    <t xml:space="preserve">法人代表者</t>
  </si>
  <si>
    <t xml:space="preserve">職名</t>
  </si>
  <si>
    <t xml:space="preserve">代表取締役</t>
  </si>
  <si>
    <t xml:space="preserve">氏名</t>
  </si>
  <si>
    <t xml:space="preserve">厚労 花子</t>
  </si>
  <si>
    <t xml:space="preserve">書類作成
担当者</t>
  </si>
  <si>
    <t xml:space="preserve">コウロウ タロウ</t>
  </si>
  <si>
    <t xml:space="preserve">厚労 太郎</t>
  </si>
  <si>
    <t xml:space="preserve">連絡先</t>
  </si>
  <si>
    <t xml:space="preserve">電話番号</t>
  </si>
  <si>
    <t xml:space="preserve">03-3571-XXXX</t>
  </si>
  <si>
    <t xml:space="preserve">E-mail</t>
  </si>
  <si>
    <t xml:space="preserve">aaa@aaa.aa.jp</t>
  </si>
  <si>
    <t xml:space="preserve">３　加算対象事業所に関する情報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</si>
  <si>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3-2</t>
    </r>
    <r>
      <rPr>
        <sz val="12"/>
        <color rgb="FF000000"/>
        <rFont val="Noto Sans CJK JP"/>
        <family val="2"/>
      </rPr>
      <t xml:space="preserve">及び</t>
    </r>
    <r>
      <rPr>
        <sz val="12"/>
        <color rgb="FF000000"/>
        <rFont val="ＭＳ Ｐゴシック"/>
        <family val="3"/>
        <charset val="128"/>
      </rPr>
      <t xml:space="preserve">3-3</t>
    </r>
    <r>
      <rPr>
        <sz val="12"/>
        <color rgb="FF000000"/>
        <rFont val="Noto Sans CJK JP"/>
        <family val="2"/>
      </rPr>
      <t xml:space="preserve">に反映されます。</t>
    </r>
  </si>
  <si>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</si>
  <si>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</si>
  <si>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</si>
  <si>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</si>
  <si>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</si>
  <si>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</si>
  <si>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</si>
  <si>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</si>
  <si>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東京都</t>
  </si>
  <si>
    <t xml:space="preserve">千代田区</t>
  </si>
  <si>
    <t xml:space="preserve">○○ケアセンター</t>
  </si>
  <si>
    <t xml:space="preserve">訪問介護</t>
  </si>
  <si>
    <t xml:space="preserve">千代田区・中央区・港区</t>
  </si>
  <si>
    <t xml:space="preserve">訪問型サービス（総合事業）</t>
  </si>
  <si>
    <t xml:space="preserve">デイサービス△△</t>
  </si>
  <si>
    <t xml:space="preserve">通所介護</t>
  </si>
  <si>
    <t xml:space="preserve">中央区</t>
  </si>
  <si>
    <t xml:space="preserve">○○の家</t>
  </si>
  <si>
    <t xml:space="preserve">（介護予防）小規模多機能型居宅介護</t>
  </si>
  <si>
    <t xml:space="preserve">千葉県</t>
  </si>
  <si>
    <t xml:space="preserve">千葉市</t>
  </si>
  <si>
    <t xml:space="preserve">介護老人福祉施設○○園</t>
  </si>
  <si>
    <t xml:space="preserve">介護老人福祉施設</t>
  </si>
  <si>
    <t xml:space="preserve">（介護予防）短期入所生活介護</t>
  </si>
  <si>
    <t xml:space="preserve">別紙様式３－１</t>
  </si>
  <si>
    <t xml:space="preserve">提出先</t>
  </si>
  <si>
    <t xml:space="preserve">介護職員等処遇改善加算等 実績報告書（令和６年度）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</si>
  <si>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</si>
  <si>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</si>
  <si>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</si>
  <si>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</si>
  <si>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</si>
  <si>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算定した加算の合計</t>
  </si>
  <si>
    <t xml:space="preserve">①</t>
  </si>
  <si>
    <t xml:space="preserve">令和６年度の加算額</t>
  </si>
  <si>
    <t xml:space="preserve">円</t>
  </si>
  <si>
    <t xml:space="preserve">ⅰ）</t>
  </si>
  <si>
    <t xml:space="preserve">うち、令和５年度と比較して令和６年度に増加した加算額</t>
  </si>
  <si>
    <t xml:space="preserve">ア</t>
  </si>
  <si>
    <t xml:space="preserve">うち、令和７年度の賃金改善に充てるために繰り越す部分の額</t>
  </si>
  <si>
    <t xml:space="preserve">←</t>
  </si>
  <si>
    <r>
      <rPr>
        <b val="true"/>
        <sz val="11"/>
        <color rgb="FF000000"/>
        <rFont val="Noto Sans CJK JP"/>
        <family val="2"/>
      </rPr>
      <t xml:space="preserve">！（</t>
    </r>
    <r>
      <rPr>
        <b val="true"/>
        <sz val="11"/>
        <color rgb="FF000000"/>
        <rFont val="ＭＳ Ｐゴシック"/>
        <family val="3"/>
        <charset val="128"/>
      </rPr>
      <t xml:space="preserve">c</t>
    </r>
    <r>
      <rPr>
        <b val="true"/>
        <sz val="11"/>
        <color rgb="FF000000"/>
        <rFont val="Noto Sans CJK JP"/>
        <family val="2"/>
      </rPr>
      <t xml:space="preserve">）の額が</t>
    </r>
    <r>
      <rPr>
        <b val="true"/>
        <sz val="11"/>
        <color rgb="FF000000"/>
        <rFont val="ＭＳ Ｐゴシック"/>
        <family val="3"/>
        <charset val="128"/>
      </rPr>
      <t xml:space="preserve">(b)</t>
    </r>
    <r>
      <rPr>
        <b val="true"/>
        <sz val="11"/>
        <color rgb="FF000000"/>
        <rFont val="Noto Sans CJK JP"/>
        <family val="2"/>
      </rPr>
      <t xml:space="preserve">の令和６年度に増加した加算額を超えています。</t>
    </r>
  </si>
  <si>
    <t xml:space="preserve">②</t>
  </si>
  <si>
    <r>
      <rPr>
        <sz val="9"/>
        <rFont val="Noto Sans CJK JP"/>
        <family val="2"/>
      </rPr>
      <t xml:space="preserve">令和６年度に賃金改善が必要な額（</t>
    </r>
    <r>
      <rPr>
        <sz val="9"/>
        <rFont val="ＭＳ Ｐゴシック"/>
        <family val="3"/>
        <charset val="128"/>
      </rPr>
      <t xml:space="preserve">a - c</t>
    </r>
    <r>
      <rPr>
        <sz val="9"/>
        <rFont val="Noto Sans CJK JP"/>
        <family val="2"/>
      </rPr>
      <t xml:space="preserve">）</t>
    </r>
  </si>
  <si>
    <r>
      <rPr>
        <b val="true"/>
        <sz val="11"/>
        <rFont val="Noto Sans CJK JP"/>
        <family val="2"/>
      </rPr>
      <t xml:space="preserve">！③賃金改善額 </t>
    </r>
    <r>
      <rPr>
        <b val="true"/>
        <sz val="11"/>
        <rFont val="ＭＳ Ｐゴシック"/>
        <family val="3"/>
        <charset val="128"/>
      </rPr>
      <t xml:space="preserve">(e) </t>
    </r>
    <r>
      <rPr>
        <b val="true"/>
        <sz val="11"/>
        <rFont val="Noto Sans CJK JP"/>
        <family val="2"/>
      </rPr>
      <t xml:space="preserve">が ②賃金改善が必要な額 </t>
    </r>
    <r>
      <rPr>
        <b val="true"/>
        <sz val="11"/>
        <rFont val="ＭＳ Ｐゴシック"/>
        <family val="3"/>
        <charset val="128"/>
      </rPr>
      <t xml:space="preserve">(d) </t>
    </r>
    <r>
      <rPr>
        <b val="true"/>
        <sz val="11"/>
        <rFont val="Noto Sans CJK JP"/>
        <family val="2"/>
      </rPr>
      <t xml:space="preserve">を下回っています。</t>
    </r>
  </si>
  <si>
    <t xml:space="preserve">③</t>
  </si>
  <si>
    <r>
      <rPr>
        <sz val="9"/>
        <rFont val="Noto Sans CJK JP"/>
        <family val="2"/>
      </rPr>
      <t xml:space="preserve">令和６年度の賃金改善額
</t>
    </r>
    <r>
      <rPr>
        <b val="true"/>
        <sz val="9"/>
        <rFont val="Noto Sans CJK JP"/>
        <family val="2"/>
      </rPr>
      <t xml:space="preserve">（②の額以上となること）</t>
    </r>
  </si>
  <si>
    <t xml:space="preserve">令和５年度と比較した令和６年度の増加分</t>
  </si>
  <si>
    <t xml:space="preserve">④</t>
  </si>
  <si>
    <r>
      <rPr>
        <sz val="9"/>
        <rFont val="Noto Sans CJK JP"/>
        <family val="2"/>
      </rPr>
      <t xml:space="preserve">令和５年度と比較して令和６年度に増加する加算額（繰越分を除く。）（</t>
    </r>
    <r>
      <rPr>
        <sz val="9"/>
        <rFont val="ＭＳ Ｐゴシック"/>
        <family val="3"/>
        <charset val="128"/>
      </rPr>
      <t xml:space="preserve">b - c</t>
    </r>
    <r>
      <rPr>
        <sz val="9"/>
        <rFont val="Noto Sans CJK JP"/>
        <family val="2"/>
      </rPr>
      <t xml:space="preserve">）</t>
    </r>
  </si>
  <si>
    <t xml:space="preserve">⑤</t>
  </si>
  <si>
    <r>
      <rPr>
        <sz val="9"/>
        <rFont val="Noto Sans CJK JP"/>
        <family val="2"/>
      </rPr>
      <t xml:space="preserve">令和６年度に④を原資として行う新たな賃金改善額</t>
    </r>
    <r>
      <rPr>
        <sz val="8"/>
        <rFont val="Noto Sans CJK JP"/>
        <family val="2"/>
      </rPr>
      <t xml:space="preserve">（ベースアップ（基本給及び決まって毎月支払われる手当の一律の引上げ）によるもの）</t>
    </r>
  </si>
  <si>
    <t xml:space="preserve">⑥</t>
  </si>
  <si>
    <t xml:space="preserve">⑤以外で、その他の手当、一時金等による新たな賃金改善の額</t>
  </si>
  <si>
    <r>
      <rPr>
        <b val="true"/>
        <sz val="11"/>
        <rFont val="Noto Sans CJK JP"/>
        <family val="2"/>
      </rPr>
      <t xml:space="preserve">！⑦令和６年度の新たな賃金改善額 </t>
    </r>
    <r>
      <rPr>
        <b val="true"/>
        <sz val="11"/>
        <rFont val="ＭＳ Ｐゴシック"/>
        <family val="3"/>
        <charset val="128"/>
      </rPr>
      <t xml:space="preserve">(i = g + h) </t>
    </r>
    <r>
      <rPr>
        <b val="true"/>
        <sz val="11"/>
        <rFont val="Noto Sans CJK JP"/>
        <family val="2"/>
      </rPr>
      <t xml:space="preserve">が ④令和６年度に増加する加算額 </t>
    </r>
    <r>
      <rPr>
        <b val="true"/>
        <sz val="11"/>
        <rFont val="ＭＳ Ｐゴシック"/>
        <family val="3"/>
        <charset val="128"/>
      </rPr>
      <t xml:space="preserve">(f) </t>
    </r>
    <r>
      <rPr>
        <b val="true"/>
        <sz val="11"/>
        <rFont val="Noto Sans CJK JP"/>
        <family val="2"/>
      </rPr>
      <t xml:space="preserve">を下回っています。</t>
    </r>
  </si>
  <si>
    <t xml:space="preserve">⑦</t>
  </si>
  <si>
    <r>
      <rPr>
        <sz val="9"/>
        <rFont val="Noto Sans CJK JP"/>
        <family val="2"/>
      </rPr>
      <t xml:space="preserve">新たな賃金改善額の合計（</t>
    </r>
    <r>
      <rPr>
        <sz val="9"/>
        <rFont val="ＭＳ Ｐゴシック"/>
        <family val="3"/>
        <charset val="128"/>
      </rPr>
      <t xml:space="preserve">g + h</t>
    </r>
    <r>
      <rPr>
        <sz val="9"/>
        <rFont val="Noto Sans CJK JP"/>
        <family val="2"/>
      </rPr>
      <t xml:space="preserve">）</t>
    </r>
  </si>
  <si>
    <t xml:space="preserve">！記入が必要な箇所が埋まっていません。</t>
  </si>
  <si>
    <t xml:space="preserve">⑧</t>
  </si>
  <si>
    <t xml:space="preserve">ベースアップの実施</t>
  </si>
  <si>
    <t xml:space="preserve">実施した</t>
  </si>
  <si>
    <t xml:space="preserve">実施した場合、ベースアップ率</t>
  </si>
  <si>
    <t xml:space="preserve">実施していない場合、やむを得ない事情</t>
  </si>
  <si>
    <t xml:space="preserve">（例）退職者が少なく、事業所の賃金構成の中で定期昇給の実施（基本給の引上げによる対応）による人件費の増加が大きいことから、定期昇給と一時金の増額により対応する。</t>
  </si>
  <si>
    <t xml:space="preserve">実施していない</t>
  </si>
  <si>
    <t xml:space="preserve">【記入上の注意】</t>
  </si>
  <si>
    <t xml:space="preserve">・</t>
  </si>
  <si>
    <r>
      <rPr>
        <sz val="8"/>
        <rFont val="ＭＳ Ｐゴシック"/>
        <family val="3"/>
        <charset val="128"/>
      </rPr>
      <t xml:space="preserve">(e)</t>
    </r>
    <r>
      <rPr>
        <sz val="8"/>
        <rFont val="Noto Sans CJK JP"/>
        <family val="2"/>
      </rPr>
      <t xml:space="preserve">・</t>
    </r>
    <r>
      <rPr>
        <sz val="8"/>
        <rFont val="ＭＳ Ｐゴシック"/>
        <family val="3"/>
        <charset val="128"/>
      </rPr>
      <t xml:space="preserve">(g)</t>
    </r>
    <r>
      <rPr>
        <sz val="8"/>
        <rFont val="Noto Sans CJK JP"/>
        <family val="2"/>
      </rPr>
      <t xml:space="preserve">・</t>
    </r>
    <r>
      <rPr>
        <sz val="8"/>
        <rFont val="ＭＳ Ｐゴシック"/>
        <family val="3"/>
        <charset val="128"/>
      </rPr>
      <t xml:space="preserve">(h)</t>
    </r>
    <r>
      <rPr>
        <sz val="8"/>
        <rFont val="Noto Sans CJK JP"/>
        <family val="2"/>
      </rPr>
      <t xml:space="preserve">には、新加算等の算定により実施する介護職員の賃金改善の額を計算し、記入すること。その際、加算による賃金改善を行った場合の法定福利費等の事業主負担の増加分を含めることができる。</t>
    </r>
  </si>
  <si>
    <r>
      <rPr>
        <sz val="8"/>
        <rFont val="ＭＳ Ｐゴシック"/>
        <family val="3"/>
        <charset val="128"/>
      </rPr>
      <t xml:space="preserve">(g) </t>
    </r>
    <r>
      <rPr>
        <sz val="8"/>
        <rFont val="Noto Sans CJK JP"/>
        <family val="2"/>
      </rPr>
      <t xml:space="preserve">は </t>
    </r>
    <r>
      <rPr>
        <sz val="8"/>
        <rFont val="ＭＳ Ｐゴシック"/>
        <family val="3"/>
        <charset val="128"/>
      </rPr>
      <t xml:space="preserve">(f) </t>
    </r>
    <r>
      <rPr>
        <sz val="8"/>
        <rFont val="Noto Sans CJK JP"/>
        <family val="2"/>
      </rPr>
      <t xml:space="preserve">の額以上となること。ただし、ベースアップのみにより行うことができない場合には、その他の手当、一時金等を組み合わせて実施しても差し支えない。したがって、（</t>
    </r>
    <r>
      <rPr>
        <sz val="8"/>
        <rFont val="ＭＳ Ｐゴシック"/>
        <family val="3"/>
        <charset val="128"/>
      </rPr>
      <t xml:space="preserve">i</t>
    </r>
    <r>
      <rPr>
        <sz val="8"/>
        <rFont val="Noto Sans CJK JP"/>
        <family val="2"/>
      </rPr>
      <t xml:space="preserve">） の値（</t>
    </r>
    <r>
      <rPr>
        <sz val="8"/>
        <rFont val="ＭＳ Ｐゴシック"/>
        <family val="3"/>
        <charset val="128"/>
      </rPr>
      <t xml:space="preserve">g + h </t>
    </r>
    <r>
      <rPr>
        <sz val="8"/>
        <rFont val="Noto Sans CJK JP"/>
        <family val="2"/>
      </rPr>
      <t xml:space="preserve">の合計）が </t>
    </r>
    <r>
      <rPr>
        <sz val="8"/>
        <rFont val="ＭＳ Ｐゴシック"/>
        <family val="3"/>
        <charset val="128"/>
      </rPr>
      <t xml:space="preserve">(f) </t>
    </r>
    <r>
      <rPr>
        <sz val="8"/>
        <rFont val="Noto Sans CJK JP"/>
        <family val="2"/>
      </rPr>
      <t xml:space="preserve">以上であれば差し支えない。</t>
    </r>
  </si>
  <si>
    <t xml:space="preserve">（２）加算以外の部分で賃金水準を下げないことについて</t>
  </si>
  <si>
    <t xml:space="preserve">令和６年度の加算の影響を除いた賃金額</t>
  </si>
  <si>
    <r>
      <rPr>
        <b val="true"/>
        <sz val="11"/>
        <rFont val="Noto Sans CJK JP"/>
        <family val="2"/>
      </rPr>
      <t xml:space="preserve">！この欄が「</t>
    </r>
    <r>
      <rPr>
        <b val="true"/>
        <sz val="11"/>
        <rFont val="ＭＳ Ｐゴシック"/>
        <family val="3"/>
        <charset val="128"/>
      </rPr>
      <t xml:space="preserve">×</t>
    </r>
    <r>
      <rPr>
        <b val="true"/>
        <sz val="11"/>
        <rFont val="Noto Sans CJK JP"/>
        <family val="2"/>
      </rPr>
      <t xml:space="preserve">」の場合、加算以外の部分で賃金水準が引き下げられています。この欄が「</t>
    </r>
    <r>
      <rPr>
        <b val="true"/>
        <sz val="11"/>
        <rFont val="ＭＳ Ｐゴシック"/>
        <family val="3"/>
        <charset val="128"/>
      </rPr>
      <t xml:space="preserve">×</t>
    </r>
    <r>
      <rPr>
        <b val="true"/>
        <sz val="11"/>
        <rFont val="Noto Sans CJK JP"/>
        <family val="2"/>
      </rPr>
      <t xml:space="preserve">」のまま提出する場合には、別紙様式５「特別な事情に係る届出書」を合わせて提出してください。
</t>
    </r>
    <r>
      <rPr>
        <sz val="9"/>
        <rFont val="Noto Sans CJK JP"/>
        <family val="2"/>
      </rPr>
      <t xml:space="preserve">※「新加算等による賃金改善以外の部分で賃金水準を引き下げない」とは、令和６年度と令和５年度の加算等を除いた賃金総額を比較した上で、当該賃金総額が引き下がっていないことをいいます。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t>
    </r>
    <r>
      <rPr>
        <sz val="9"/>
        <rFont val="ＭＳ Ｐゴシック"/>
        <family val="3"/>
        <charset val="128"/>
      </rPr>
      <t xml:space="preserve">k</t>
    </r>
    <r>
      <rPr>
        <sz val="9"/>
        <rFont val="Noto Sans CJK JP"/>
        <family val="2"/>
      </rPr>
      <t xml:space="preserve">）」から「令和６年度の賃金改善額</t>
    </r>
    <r>
      <rPr>
        <sz val="9"/>
        <rFont val="ＭＳ Ｐゴシック"/>
        <family val="3"/>
        <charset val="128"/>
      </rPr>
      <t xml:space="preserve">(l)</t>
    </r>
    <r>
      <rPr>
        <sz val="9"/>
        <rFont val="Noto Sans CJK JP"/>
        <family val="2"/>
      </rPr>
      <t xml:space="preserve">」及び「令和６年４・５月分の処遇改善支援補助金の総額</t>
    </r>
    <r>
      <rPr>
        <sz val="9"/>
        <rFont val="ＭＳ Ｐゴシック"/>
        <family val="3"/>
        <charset val="128"/>
      </rPr>
      <t xml:space="preserve">(m)</t>
    </r>
    <r>
      <rPr>
        <sz val="9"/>
        <rFont val="Noto Sans CJK JP"/>
        <family val="2"/>
      </rPr>
      <t xml:space="preserve">」を除いた額（</t>
    </r>
    <r>
      <rPr>
        <sz val="9"/>
        <rFont val="ＭＳ Ｐゴシック"/>
        <family val="3"/>
        <charset val="128"/>
      </rPr>
      <t xml:space="preserve">i = k - l - m</t>
    </r>
    <r>
      <rPr>
        <sz val="9"/>
        <rFont val="Noto Sans CJK JP"/>
        <family val="2"/>
      </rPr>
      <t xml:space="preserve">）と、「令和５年度の賃金の総額</t>
    </r>
    <r>
      <rPr>
        <sz val="9"/>
        <rFont val="ＭＳ Ｐゴシック"/>
        <family val="3"/>
        <charset val="128"/>
      </rPr>
      <t xml:space="preserve">(o)</t>
    </r>
    <r>
      <rPr>
        <sz val="9"/>
        <rFont val="Noto Sans CJK JP"/>
        <family val="2"/>
      </rPr>
      <t xml:space="preserve">」から令和５年度の各加算額、補助金額及び独自の賃金改善額  </t>
    </r>
    <r>
      <rPr>
        <sz val="9"/>
        <rFont val="ＭＳ Ｐゴシック"/>
        <family val="3"/>
        <charset val="128"/>
      </rPr>
      <t xml:space="preserve">(p + q + r + s + t) </t>
    </r>
    <r>
      <rPr>
        <sz val="9"/>
        <rFont val="Noto Sans CJK JP"/>
        <family val="2"/>
      </rPr>
      <t xml:space="preserve">」を除いた額 </t>
    </r>
    <r>
      <rPr>
        <sz val="9"/>
        <rFont val="ＭＳ Ｐゴシック"/>
        <family val="3"/>
        <charset val="128"/>
      </rPr>
      <t xml:space="preserve">{n = o - (p + q + r + s + t)} </t>
    </r>
    <r>
      <rPr>
        <sz val="9"/>
        <rFont val="Noto Sans CJK JP"/>
        <family val="2"/>
      </rPr>
      <t xml:space="preserve">を比較した上で、加算等の影響を除いた賃金額の水準を引き下げないことをいいます。</t>
    </r>
  </si>
  <si>
    <t xml:space="preserve">（ア）令和６年度の賃金の総額</t>
  </si>
  <si>
    <t xml:space="preserve">（イ）令和６年度の賃金改善額（再掲）</t>
  </si>
  <si>
    <t xml:space="preserve">（ウ）令和６年４・５月分の処遇改善支援補助金
     の総額</t>
  </si>
  <si>
    <r>
      <rPr>
        <sz val="9"/>
        <rFont val="Noto Sans CJK JP"/>
        <family val="2"/>
      </rPr>
      <t xml:space="preserve">令和５年度の加算及び独自の賃金改善の影響を除いた賃金額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</si>
  <si>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令和５年度の賃金の総額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</si>
  <si>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令和５年度の旧処遇改善加算の総額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</si>
  <si>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令和５年度の旧特定加算の総額</t>
    </r>
  </si>
  <si>
    <r>
      <rPr>
        <sz val="9"/>
        <rFont val="ＭＳ Ｐゴシック"/>
        <family val="3"/>
        <charset val="128"/>
      </rPr>
      <t xml:space="preserve">(</t>
    </r>
    <r>
      <rPr>
        <sz val="9"/>
        <rFont val="Noto Sans CJK JP"/>
        <family val="2"/>
      </rPr>
      <t xml:space="preserve">エ</t>
    </r>
    <r>
      <rPr>
        <sz val="9"/>
        <rFont val="ＭＳ Ｐゴシック"/>
        <family val="3"/>
        <charset val="128"/>
      </rPr>
      <t xml:space="preserve">)</t>
    </r>
    <r>
      <rPr>
        <sz val="9"/>
        <rFont val="Noto Sans CJK JP"/>
        <family val="2"/>
      </rPr>
      <t xml:space="preserve">令和５年度の旧ベースアップ等加算の総額</t>
    </r>
  </si>
  <si>
    <r>
      <rPr>
        <sz val="9"/>
        <rFont val="ＭＳ Ｐゴシック"/>
        <family val="3"/>
        <charset val="128"/>
      </rPr>
      <t xml:space="preserve">(</t>
    </r>
    <r>
      <rPr>
        <sz val="9"/>
        <rFont val="Noto Sans CJK JP"/>
        <family val="2"/>
      </rPr>
      <t xml:space="preserve">オ</t>
    </r>
    <r>
      <rPr>
        <sz val="9"/>
        <rFont val="ＭＳ Ｐゴシック"/>
        <family val="3"/>
        <charset val="128"/>
      </rPr>
      <t xml:space="preserve">)</t>
    </r>
    <r>
      <rPr>
        <sz val="9"/>
        <rFont val="Noto Sans CJK JP"/>
        <family val="2"/>
      </rPr>
      <t xml:space="preserve">令和６年２・３月分の処遇改善支援補助金
     の総額</t>
    </r>
  </si>
  <si>
    <r>
      <rPr>
        <sz val="9"/>
        <rFont val="ＭＳ Ｐゴシック"/>
        <family val="3"/>
        <charset val="128"/>
      </rPr>
      <t xml:space="preserve">(</t>
    </r>
    <r>
      <rPr>
        <sz val="9"/>
        <rFont val="Noto Sans CJK JP"/>
        <family val="2"/>
      </rPr>
      <t xml:space="preserve">カ</t>
    </r>
    <r>
      <rPr>
        <sz val="9"/>
        <rFont val="ＭＳ Ｐゴシック"/>
        <family val="3"/>
        <charset val="128"/>
      </rPr>
      <t xml:space="preserve">)</t>
    </r>
    <r>
      <rPr>
        <sz val="9"/>
        <rFont val="Noto Sans CJK JP"/>
        <family val="2"/>
      </rPr>
      <t xml:space="preserve">令和５年度の各介護サービス事業者等の
     独自の賃金改善額</t>
    </r>
  </si>
  <si>
    <r>
      <rPr>
        <sz val="8"/>
        <color rgb="FF000000"/>
        <rFont val="ＭＳ Ｐゴシック"/>
        <family val="3"/>
        <charset val="128"/>
      </rPr>
      <t xml:space="preserve">(o) </t>
    </r>
    <r>
      <rPr>
        <sz val="8"/>
        <color rgb="FF000000"/>
        <rFont val="Noto Sans CJK JP"/>
        <family val="2"/>
      </rPr>
      <t xml:space="preserve">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
  </si>
  <si>
    <r>
      <rPr>
        <sz val="8"/>
        <rFont val="ＭＳ Ｐゴシック"/>
        <family val="3"/>
        <charset val="128"/>
      </rPr>
      <t xml:space="preserve">(p)</t>
    </r>
    <r>
      <rPr>
        <sz val="8"/>
        <rFont val="Noto Sans CJK JP"/>
        <family val="2"/>
      </rPr>
      <t xml:space="preserve">～</t>
    </r>
    <r>
      <rPr>
        <sz val="8"/>
        <rFont val="ＭＳ Ｐゴシック"/>
        <family val="3"/>
        <charset val="128"/>
      </rPr>
      <t xml:space="preserve">(r)</t>
    </r>
    <r>
      <rPr>
        <sz val="8"/>
        <rFont val="Noto Sans CJK JP"/>
        <family val="2"/>
      </rPr>
      <t xml:space="preserve">は、国民健康保険団体連合会から送付される「介護職員処遇改善加算等総額のお知らせ」及び「介護職員処遇改善加算等内訳のお知らせ」に基づいて記入すること。</t>
    </r>
    <r>
      <rPr>
        <sz val="8"/>
        <rFont val="ＭＳ Ｐゴシック"/>
        <family val="3"/>
        <charset val="128"/>
      </rPr>
      <t xml:space="preserve">(m)</t>
    </r>
    <r>
      <rPr>
        <sz val="8"/>
        <rFont val="Noto Sans CJK JP"/>
        <family val="2"/>
      </rPr>
      <t xml:space="preserve">・</t>
    </r>
    <r>
      <rPr>
        <sz val="8"/>
        <rFont val="ＭＳ Ｐゴシック"/>
        <family val="3"/>
        <charset val="128"/>
      </rPr>
      <t xml:space="preserve">(s)</t>
    </r>
    <r>
      <rPr>
        <sz val="8"/>
        <rFont val="Noto Sans CJK JP"/>
        <family val="2"/>
      </rPr>
      <t xml:space="preserve">は、国民健康保険団体連合会から送付される「介護職員処遇改善支援補助金 支払額通知書」及び「介護職員処遇改善支援補助金 支払額内訳書」に基づいて記載すること。</t>
    </r>
  </si>
  <si>
    <r>
      <rPr>
        <sz val="8"/>
        <color rgb="FF000000"/>
        <rFont val="Noto Sans CJK JP"/>
        <family val="2"/>
      </rPr>
      <t xml:space="preserve">②カ </t>
    </r>
    <r>
      <rPr>
        <sz val="8"/>
        <color rgb="FF000000"/>
        <rFont val="ＭＳ Ｐゴシック"/>
        <family val="3"/>
        <charset val="128"/>
      </rPr>
      <t xml:space="preserve">(t)</t>
    </r>
    <r>
      <rPr>
        <sz val="8"/>
        <color rgb="FF000000"/>
        <rFont val="Noto Sans CJK JP"/>
        <family val="2"/>
      </rPr>
      <t xml:space="preserve">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r>
    <r>
      <rPr>
        <sz val="8"/>
        <color rgb="FF000000"/>
        <rFont val="ＭＳ Ｐゴシック"/>
        <family val="3"/>
        <charset val="128"/>
      </rPr>
      <t xml:space="preserve">(t) </t>
    </r>
    <r>
      <rPr>
        <sz val="8"/>
        <color rgb="FF000000"/>
        <rFont val="Noto Sans CJK JP"/>
        <family val="2"/>
      </rPr>
      <t xml:space="preserve">に計上する金額がある場合には、必ず「２（３）　令和５年度の独自の賃金改善（処遇改善加算等の配分以外の独自の賃金額）」欄に支給額、方法等の具体的な賃金改善の内容を記載すること。</t>
    </r>
  </si>
  <si>
    <t xml:space="preserve">（３）令和５年度の独自の賃金改善（処遇改善加算等の配分以外の独自の賃金額）</t>
  </si>
  <si>
    <r>
      <rPr>
        <sz val="8"/>
        <color rgb="FF000000"/>
        <rFont val="Noto Sans CJK JP"/>
        <family val="2"/>
      </rPr>
      <t xml:space="preserve">２（</t>
    </r>
    <r>
      <rPr>
        <sz val="8"/>
        <color rgb="FF000000"/>
        <rFont val="ＭＳ Ｐゴシック"/>
        <family val="3"/>
        <charset val="128"/>
      </rPr>
      <t xml:space="preserve">2) ②(</t>
    </r>
    <r>
      <rPr>
        <sz val="8"/>
        <color rgb="FF000000"/>
        <rFont val="Noto Sans CJK JP"/>
        <family val="2"/>
      </rPr>
      <t xml:space="preserve">カ</t>
    </r>
    <r>
      <rPr>
        <sz val="8"/>
        <color rgb="FF000000"/>
        <rFont val="ＭＳ Ｐゴシック"/>
        <family val="3"/>
        <charset val="128"/>
      </rPr>
      <t xml:space="preserve">)</t>
    </r>
    <r>
      <rPr>
        <sz val="8"/>
        <color rgb="FF000000"/>
        <rFont val="Noto Sans CJK JP"/>
        <family val="2"/>
      </rPr>
      <t xml:space="preserve">の「令和５年度の各介護サービス事業者等の独自の賃金改善額」に計上する場合は記載すること。</t>
    </r>
  </si>
  <si>
    <t xml:space="preserve">独自の賃金改善の具体的な取組内容</t>
  </si>
  <si>
    <t xml:space="preserve">（例）
・令和５年度の旧３加算及び補助金を上回るために行った賃金改善（余剰分）　○○○円
・加算等を原資としない△△手当の創設・維持に要する費用　○○○円</t>
  </si>
  <si>
    <t xml:space="preserve">独自の賃金改善額の算定根拠</t>
  </si>
  <si>
    <r>
      <rPr>
        <sz val="9"/>
        <color rgb="FF000000"/>
        <rFont val="Noto Sans CJK JP"/>
        <family val="2"/>
      </rPr>
      <t xml:space="preserve">（例）
・基本給の処遇改善加算等を原資とする部分と処遇改善手当の総額（○○○円）から２（２）②イ～オの総額（○○○円）を除して、○○○円
・加算等を原資としない△△手当は、対象者〇人</t>
    </r>
    <r>
      <rPr>
        <sz val="9"/>
        <color rgb="FF000000"/>
        <rFont val="ＭＳ Ｐゴシック"/>
        <family val="3"/>
        <charset val="128"/>
      </rPr>
      <t xml:space="preserve">×○</t>
    </r>
    <r>
      <rPr>
        <sz val="9"/>
        <color rgb="FF000000"/>
        <rFont val="Noto Sans CJK JP"/>
        <family val="2"/>
      </rPr>
      <t xml:space="preserve">円</t>
    </r>
    <r>
      <rPr>
        <sz val="9"/>
        <color rgb="FF000000"/>
        <rFont val="ＭＳ Ｐゴシック"/>
        <family val="3"/>
        <charset val="128"/>
      </rPr>
      <t xml:space="preserve">×</t>
    </r>
    <r>
      <rPr>
        <sz val="9"/>
        <color rgb="FF000000"/>
        <rFont val="Noto Sans CJK JP"/>
        <family val="2"/>
      </rPr>
      <t xml:space="preserve">１２か月＝○○○円</t>
    </r>
  </si>
  <si>
    <t xml:space="preserve">３　介護職員等処遇改善加算の要件について</t>
  </si>
  <si>
    <r>
      <rPr>
        <b val="true"/>
        <sz val="11"/>
        <color rgb="FF000000"/>
        <rFont val="Noto Sans CJK JP"/>
        <family val="2"/>
      </rPr>
      <t xml:space="preserve">（１）月額賃金改善要件Ⅱ（旧ベア加算相当の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t>
    </r>
    <r>
      <rPr>
        <b val="true"/>
        <sz val="9"/>
        <color rgb="FF000000"/>
        <rFont val="Noto Sans CJK JP"/>
        <family val="2"/>
      </rPr>
      <t xml:space="preserve">【新加算Ⅰ～Ⅳ】
　　　※新加算Ⅰ～Ⅳを算定するまで旧ベア加算又は新加算Ⅴ⑵・⑷・⑺・⑼・⒀を算定していなかった事業所のみ</t>
    </r>
  </si>
  <si>
    <t xml:space="preserve">①新加算への移行に伴い、新たに増加する旧ベースアップ等加算相当の額</t>
  </si>
  <si>
    <t xml:space="preserve">！この欄は直接要件には影響しませんが、②が①以上となっていません。</t>
  </si>
  <si>
    <r>
      <rPr>
        <sz val="9"/>
        <color rgb="FF000000"/>
        <rFont val="Noto Sans CJK JP"/>
        <family val="2"/>
      </rPr>
      <t xml:space="preserve">②新たに増加する旧ベースアップ等加算相当を原資として実施する新たな賃金改善額（</t>
    </r>
    <r>
      <rPr>
        <b val="true"/>
        <sz val="9"/>
        <color rgb="FF000000"/>
        <rFont val="Noto Sans CJK JP"/>
        <family val="2"/>
      </rPr>
      <t xml:space="preserve">①の額以上となること</t>
    </r>
    <r>
      <rPr>
        <sz val="9"/>
        <color rgb="FF000000"/>
        <rFont val="Noto Sans CJK JP"/>
        <family val="2"/>
      </rPr>
      <t xml:space="preserve">）</t>
    </r>
  </si>
  <si>
    <t xml:space="preserve">（</t>
  </si>
  <si>
    <t xml:space="preserve">）</t>
  </si>
  <si>
    <t xml:space="preserve">％</t>
  </si>
  <si>
    <r>
      <rPr>
        <b val="true"/>
        <sz val="11"/>
        <rFont val="Noto Sans CJK JP"/>
        <family val="2"/>
      </rPr>
      <t xml:space="preserve">！旧ベースアップ等加算相当の加算額の</t>
    </r>
    <r>
      <rPr>
        <b val="true"/>
        <sz val="11"/>
        <rFont val="ＭＳ Ｐゴシック"/>
        <family val="3"/>
        <charset val="128"/>
      </rPr>
      <t xml:space="preserve">2/3</t>
    </r>
    <r>
      <rPr>
        <b val="true"/>
        <sz val="11"/>
        <rFont val="Noto Sans CJK JP"/>
        <family val="2"/>
      </rPr>
      <t xml:space="preserve">以上の新規の月額賃金改善を行っていません。</t>
    </r>
  </si>
  <si>
    <r>
      <rPr>
        <sz val="9"/>
        <color rgb="FF000000"/>
        <rFont val="Noto Sans CJK JP"/>
        <family val="2"/>
      </rPr>
      <t xml:space="preserve">うち、ベースアップ等（</t>
    </r>
    <r>
      <rPr>
        <u val="single"/>
        <sz val="9"/>
        <color rgb="FF000000"/>
        <rFont val="Noto Sans CJK JP"/>
        <family val="2"/>
      </rPr>
      <t xml:space="preserve">基本給又は毎月決まって支払われる手当の引上げ</t>
    </r>
    <r>
      <rPr>
        <sz val="9"/>
        <color rgb="FF000000"/>
        <rFont val="Noto Sans CJK JP"/>
        <family val="2"/>
      </rPr>
      <t xml:space="preserve">）による賃金改善の額（総額）</t>
    </r>
  </si>
  <si>
    <r>
      <rPr>
        <b val="true"/>
        <sz val="11"/>
        <color rgb="FF000000"/>
        <rFont val="Noto Sans CJK JP"/>
        <family val="2"/>
      </rPr>
      <t xml:space="preserve">（２）月額賃金改善要件Ⅲ</t>
    </r>
    <r>
      <rPr>
        <b val="true"/>
        <sz val="9"/>
        <color rgb="FF000000"/>
        <rFont val="Noto Sans CJK JP"/>
        <family val="2"/>
      </rPr>
      <t xml:space="preserve">　【旧ベア加算】※４・５月分のみ</t>
    </r>
  </si>
  <si>
    <t xml:space="preserve">【令和５年度にベースアップ等加算を算定していた場合】</t>
  </si>
  <si>
    <t xml:space="preserve">⇒</t>
  </si>
  <si>
    <t xml:space="preserve">令和６年度も令和５年度のベースアップ等加算の配分のために行ったのと同等以上の賃金改善を行ったことを誓約すること</t>
  </si>
  <si>
    <t xml:space="preserve">令和５年度もベア加算を算定しており、令和６年度も同様の賃金改善を継続しました。</t>
  </si>
  <si>
    <t xml:space="preserve">！チェックボックスにチェック（✔）が入っていません。</t>
  </si>
  <si>
    <t xml:space="preserve">【令和６年４月・５月に新規にベースアップ等加算を算定する場合】</t>
  </si>
  <si>
    <t xml:space="preserve">介護職員とその他の職種のそれぞれについて、賃金改善の見込額の３分の２以上を、ベースアップ等（基本給又は決まって毎月支払われる手当の引上げ）に充てられる計画になっていること</t>
  </si>
  <si>
    <t xml:space="preserve">①新規に算定した旧ベースアップ等加算の額</t>
  </si>
  <si>
    <r>
      <rPr>
        <sz val="9"/>
        <color rgb="FF000000"/>
        <rFont val="Noto Sans CJK JP"/>
        <family val="2"/>
      </rPr>
      <t xml:space="preserve">②旧ベースアップ等加算による賃金改善の額</t>
    </r>
    <r>
      <rPr>
        <sz val="8"/>
        <color rgb="FF000000"/>
        <rFont val="Noto Sans CJK JP"/>
        <family val="2"/>
      </rPr>
      <t xml:space="preserve">（ⅰ・ⅱの合計）</t>
    </r>
  </si>
  <si>
    <t xml:space="preserve">介護職員</t>
  </si>
  <si>
    <t xml:space="preserve">ⅰ）旧ベースアップ等加算による賃金改善の見込額</t>
  </si>
  <si>
    <t xml:space="preserve">！介護職員について、ベースアップ等２／３以上の要件を満たしていません。</t>
  </si>
  <si>
    <r>
      <rPr>
        <sz val="8"/>
        <color rgb="FF000000"/>
        <rFont val="Noto Sans CJK JP"/>
        <family val="2"/>
      </rPr>
      <t xml:space="preserve">うち、ベースアップ等（</t>
    </r>
    <r>
      <rPr>
        <u val="single"/>
        <sz val="8"/>
        <color rgb="FF000000"/>
        <rFont val="Noto Sans CJK JP"/>
        <family val="2"/>
      </rPr>
      <t xml:space="preserve">基本給又は毎月決まって支払われる手当の引上げ</t>
    </r>
    <r>
      <rPr>
        <sz val="8"/>
        <color rgb="FF000000"/>
        <rFont val="Noto Sans CJK JP"/>
        <family val="2"/>
      </rPr>
      <t xml:space="preserve">）による賃金改善額</t>
    </r>
  </si>
  <si>
    <t xml:space="preserve">その他の職員</t>
  </si>
  <si>
    <t xml:space="preserve">ⅱ）旧ベースアップ等加算による賃金改善の見込額</t>
  </si>
  <si>
    <t xml:space="preserve">！その他の職種について、ベースアップ等２／３以上の要件を満たしていません。</t>
  </si>
  <si>
    <t xml:space="preserve">（３）キャリアパス要件Ⅰ・Ⅱ</t>
  </si>
  <si>
    <t xml:space="preserve"> 計画書で記載した内容から変更がない場合は左欄にチェック（✓）すること。</t>
  </si>
  <si>
    <t xml:space="preserve">【新加算Ⅰ～Ⅳ・Ⅴ⑴～⑹・Ⅴ⑻・Ⅴ⑾、旧処遇Ⅰ・Ⅱ】</t>
  </si>
  <si>
    <r>
      <rPr>
        <b val="true"/>
        <sz val="8"/>
        <color rgb="FF000000"/>
        <rFont val="Noto Sans CJK JP"/>
        <family val="2"/>
      </rPr>
      <t xml:space="preserve">キャリアパス要件ⅠとⅡの</t>
    </r>
    <r>
      <rPr>
        <b val="true"/>
        <u val="single"/>
        <sz val="8"/>
        <color rgb="FF000000"/>
        <rFont val="Noto Sans CJK JP"/>
        <family val="2"/>
      </rPr>
      <t xml:space="preserve">両方</t>
    </r>
    <r>
      <rPr>
        <b val="true"/>
        <sz val="8"/>
        <color rgb="FF000000"/>
        <rFont val="Noto Sans CJK JP"/>
        <family val="2"/>
      </rPr>
      <t xml:space="preserve">を満たすこと。</t>
    </r>
  </si>
  <si>
    <t xml:space="preserve">【新加算Ⅴ⑺・Ⅴ⑼・Ⅴ⑽・Ⅴ⑿～⒁、旧処遇Ⅲ】</t>
  </si>
  <si>
    <r>
      <rPr>
        <b val="true"/>
        <sz val="8"/>
        <color rgb="FF000000"/>
        <rFont val="Noto Sans CJK JP"/>
        <family val="2"/>
      </rPr>
      <t xml:space="preserve">キャリアパス要件ⅠとⅡの</t>
    </r>
    <r>
      <rPr>
        <b val="true"/>
        <u val="single"/>
        <sz val="8"/>
        <color rgb="FF000000"/>
        <rFont val="Noto Sans CJK JP"/>
        <family val="2"/>
      </rPr>
      <t xml:space="preserve">どちらか</t>
    </r>
    <r>
      <rPr>
        <b val="true"/>
        <sz val="8"/>
        <color rgb="FF000000"/>
        <rFont val="Noto Sans CJK JP"/>
        <family val="2"/>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</si>
  <si>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</si>
  <si>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</si>
  <si>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</si>
  <si>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</si>
  <si>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</si>
  <si>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</si>
  <si>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</si>
  <si>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</si>
  <si>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</si>
  <si>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</si>
  <si>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</si>
  <si>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</si>
  <si>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</si>
  <si>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（例）
・個別の希望に基づく研修計画を作成し、年●回以上●●研修をオンラインで受講させる。
・月２回ランチミーティングを行い、ケアの向上に資する業務の中での気づきの共有やお互いへのフィードバックを行う。</t>
  </si>
  <si>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</si>
  <si>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</si>
  <si>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</si>
  <si>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（例）
・実務経験が３年以上の介護職員に対し、実務者研修の受講費用として、○○万円を支給
・介護福祉士国家試験対策として、法人内で資格取得のための研修会を実施</t>
  </si>
  <si>
    <t xml:space="preserve">イについて、全ての介護職員に周知している。</t>
  </si>
  <si>
    <t xml:space="preserve">（４）キャリアパス要件Ⅲ　</t>
  </si>
  <si>
    <t xml:space="preserve">【新加算Ⅰ～Ⅲ、Ⅴ⑴・⑶・⑻、旧処遇Ⅰ】</t>
  </si>
  <si>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</si>
  <si>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</si>
  <si>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</si>
  <si>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</si>
  <si>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</si>
  <si>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</si>
  <si>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t>
  </si>
  <si>
    <t xml:space="preserve">【新加算Ⅰ・Ⅱ、Ⅴ⑴～⑺・⑼・⑽・⑿、旧特定Ⅰ・Ⅱ】</t>
  </si>
  <si>
    <t xml:space="preserve">キャリアパス要件Ⅳ　次のイとロ両方の基準を満たす。</t>
  </si>
  <si>
    <t xml:space="preserve">旧特定加算Ⅰ・Ⅱの要件（４・５月）</t>
  </si>
  <si>
    <r>
      <rPr>
        <sz val="9"/>
        <color rgb="FF000000"/>
        <rFont val="Noto Sans CJK JP"/>
        <family val="2"/>
      </rPr>
      <t xml:space="preserve">（別紙様式</t>
    </r>
    <r>
      <rPr>
        <sz val="9"/>
        <color rgb="FF000000"/>
        <rFont val="ＭＳ Ｐゴシック"/>
        <family val="3"/>
        <charset val="128"/>
      </rPr>
      <t xml:space="preserve">3-2</t>
    </r>
    <r>
      <rPr>
        <sz val="9"/>
        <color rgb="FF000000"/>
        <rFont val="Noto Sans CJK JP"/>
        <family val="2"/>
      </rPr>
      <t xml:space="preserve">「キャリアパス要件Ⅳについて」の欄から転記）</t>
    </r>
  </si>
  <si>
    <r>
      <rPr>
        <sz val="9"/>
        <color rgb="FF000000"/>
        <rFont val="Noto Sans CJK JP"/>
        <family val="2"/>
      </rPr>
      <t xml:space="preserve">新加算Ⅰ・Ⅱ、Ⅴ⑴～⑺・⑼・⑽・⑿の要件（６月以降）
</t>
    </r>
    <r>
      <rPr>
        <sz val="8"/>
        <color rgb="FF000000"/>
        <rFont val="ＭＳ Ｐゴシック"/>
        <family val="3"/>
        <charset val="128"/>
      </rPr>
      <t xml:space="preserve">(</t>
    </r>
    <r>
      <rPr>
        <sz val="8"/>
        <color rgb="FF000000"/>
        <rFont val="Noto Sans CJK JP"/>
        <family val="2"/>
      </rPr>
      <t xml:space="preserve">「令和６年度の算定予定①」の期間について</t>
    </r>
    <r>
      <rPr>
        <sz val="8"/>
        <color rgb="FF000000"/>
        <rFont val="ＭＳ Ｐゴシック"/>
        <family val="3"/>
        <charset val="128"/>
      </rPr>
      <t xml:space="preserve">)</t>
    </r>
  </si>
  <si>
    <r>
      <rPr>
        <sz val="9"/>
        <color rgb="FF000000"/>
        <rFont val="Noto Sans CJK JP"/>
        <family val="2"/>
      </rPr>
      <t xml:space="preserve">（別紙様式</t>
    </r>
    <r>
      <rPr>
        <sz val="9"/>
        <color rgb="FF000000"/>
        <rFont val="ＭＳ Ｐゴシック"/>
        <family val="3"/>
        <charset val="128"/>
      </rPr>
      <t xml:space="preserve">3-3</t>
    </r>
    <r>
      <rPr>
        <sz val="9"/>
        <color rgb="FF000000"/>
        <rFont val="Noto Sans CJK JP"/>
        <family val="2"/>
      </rPr>
      <t xml:space="preserve">「キャリアパス要件Ⅳについて」の欄から転記）</t>
    </r>
  </si>
  <si>
    <r>
      <rPr>
        <sz val="9"/>
        <color rgb="FF000000"/>
        <rFont val="Noto Sans CJK JP"/>
        <family val="2"/>
      </rPr>
      <t xml:space="preserve">新加算Ⅰ・Ⅱの要件（６月以降）
</t>
    </r>
    <r>
      <rPr>
        <sz val="8"/>
        <color rgb="FF000000"/>
        <rFont val="ＭＳ Ｐゴシック"/>
        <family val="3"/>
        <charset val="128"/>
      </rPr>
      <t xml:space="preserve">(</t>
    </r>
    <r>
      <rPr>
        <sz val="8"/>
        <color rgb="FF000000"/>
        <rFont val="Noto Sans CJK JP"/>
        <family val="2"/>
      </rPr>
      <t xml:space="preserve">「令和６年度の算定予定②（期中移行）」の期間について</t>
    </r>
    <r>
      <rPr>
        <sz val="8"/>
        <color rgb="FF000000"/>
        <rFont val="ＭＳ Ｐゴシック"/>
        <family val="3"/>
        <charset val="128"/>
      </rPr>
      <t xml:space="preserve">)</t>
    </r>
  </si>
  <si>
    <r>
      <rPr>
        <b val="true"/>
        <sz val="10"/>
        <color rgb="FF000000"/>
        <rFont val="Noto Sans CJK JP"/>
        <family val="2"/>
      </rPr>
      <t xml:space="preserve">⇒上記のいずれかまたは全てに「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</si>
  <si>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</si>
  <si>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r>
      <rPr>
        <sz val="9"/>
        <color rgb="FF000000"/>
        <rFont val="Noto Sans CJK JP"/>
        <family val="2"/>
      </rPr>
      <t xml:space="preserve">「月額平均８万円の処遇改善又は改善後の賃金が年額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</si>
  <si>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</si>
  <si>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</si>
  <si>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</si>
  <si>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</si>
  <si>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</si>
  <si>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</si>
  <si>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r>
      <rPr>
        <sz val="8"/>
        <color rgb="FF000000"/>
        <rFont val="Noto Sans CJK JP"/>
        <family val="2"/>
      </rPr>
      <t xml:space="preserve">【新加算Ⅰ・Ⅱ、Ⅴ⑴～⑺・⑼・⑽・⑿及び旧特定Ⅰ・Ⅱを算定</t>
    </r>
    <r>
      <rPr>
        <u val="single"/>
        <sz val="8"/>
        <color rgb="FF000000"/>
        <rFont val="Noto Sans CJK JP"/>
        <family val="2"/>
      </rPr>
      <t xml:space="preserve">しない</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</si>
  <si>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t>
    </r>
    <r>
      <rPr>
        <b val="true"/>
        <u val="single"/>
        <sz val="8"/>
        <color rgb="FF000000"/>
        <rFont val="Noto Sans CJK JP"/>
        <family val="2"/>
      </rPr>
      <t xml:space="preserve">全体で必ず１つ以上の取組を行うこと</t>
    </r>
    <r>
      <rPr>
        <sz val="8"/>
        <color rgb="FF000000"/>
        <rFont val="Noto Sans CJK JP"/>
        <family val="2"/>
      </rPr>
      <t xml:space="preserve">。 </t>
    </r>
    <r>
      <rPr>
        <sz val="8"/>
        <color rgb="FF000000"/>
        <rFont val="ＭＳ Ｐゴシック"/>
        <family val="3"/>
        <charset val="128"/>
      </rPr>
      <t xml:space="preserve">(</t>
    </r>
    <r>
      <rPr>
        <sz val="8"/>
        <color rgb="FF000000"/>
        <rFont val="Noto Sans CJK JP"/>
        <family val="2"/>
      </rPr>
      <t xml:space="preserve">ただし、取組を選択するに当たっては、本計画書３（２）「キャリアパス要件」で選択した事項と重複する事項を選択しないこと。</t>
    </r>
    <r>
      <rPr>
        <sz val="8"/>
        <color rgb="FF000000"/>
        <rFont val="ＭＳ Ｐゴシック"/>
        <family val="3"/>
        <charset val="128"/>
      </rPr>
      <t xml:space="preserve">)</t>
    </r>
  </si>
  <si>
    <r>
      <rPr>
        <sz val="8"/>
        <color rgb="FF000000"/>
        <rFont val="Noto Sans CJK JP"/>
        <family val="2"/>
      </rPr>
      <t xml:space="preserve">【新加算Ⅰ・Ⅱ、Ⅴ⑴～⑺・⑼・⑽・⑿又は旧特定Ⅰ・Ⅱを算定</t>
    </r>
    <r>
      <rPr>
        <u val="single"/>
        <sz val="8"/>
        <color rgb="FF000000"/>
        <rFont val="Noto Sans CJK JP"/>
        <family val="2"/>
      </rPr>
      <t xml:space="preserve">する</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</si>
  <si>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8"/>
        <color rgb="FF000000"/>
        <rFont val="Noto Sans CJK JP"/>
        <family val="2"/>
      </rPr>
      <t xml:space="preserve">６区分について、それぞれ１つ以上の取組を行うこと</t>
    </r>
    <r>
      <rPr>
        <sz val="8"/>
        <color rgb="FF000000"/>
        <rFont val="Noto Sans CJK JP"/>
        <family val="2"/>
      </rPr>
      <t xml:space="preserve">。
</t>
    </r>
  </si>
  <si>
    <t xml:space="preserve">区分</t>
  </si>
  <si>
    <t xml:space="preserve">内容</t>
  </si>
  <si>
    <t xml:space="preserve">判定・指定権者用</t>
  </si>
  <si>
    <r>
      <rPr>
        <b val="true"/>
        <sz val="11"/>
        <rFont val="Noto Sans CJK JP"/>
        <family val="2"/>
      </rPr>
      <t xml:space="preserve">！</t>
    </r>
    <r>
      <rPr>
        <b val="true"/>
        <sz val="9"/>
        <rFont val="Noto Sans CJK JP"/>
        <family val="2"/>
      </rPr>
      <t xml:space="preserve">全体で</t>
    </r>
    <r>
      <rPr>
        <b val="true"/>
        <sz val="9"/>
        <rFont val="ＭＳ Ｐゴシック"/>
        <family val="3"/>
        <charset val="128"/>
      </rPr>
      <t xml:space="preserve">1</t>
    </r>
    <r>
      <rPr>
        <b val="true"/>
        <sz val="9"/>
        <rFont val="Noto Sans CJK JP"/>
        <family val="2"/>
      </rPr>
      <t xml:space="preserve">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</si>
  <si>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</si>
  <si>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</si>
  <si>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</si>
  <si>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r>
      <rPr>
        <b val="true"/>
        <sz val="11"/>
        <rFont val="Noto Sans CJK JP"/>
        <family val="2"/>
      </rPr>
      <t xml:space="preserve">！この区分（４項目）から</t>
    </r>
    <r>
      <rPr>
        <b val="true"/>
        <sz val="11"/>
        <rFont val="ＭＳ Ｐゴシック"/>
        <family val="3"/>
        <charset val="128"/>
      </rPr>
      <t xml:space="preserve">1</t>
    </r>
    <r>
      <rPr>
        <b val="true"/>
        <sz val="11"/>
        <rFont val="Noto Sans CJK JP"/>
        <family val="2"/>
      </rPr>
      <t xml:space="preserve">つ以上の取組が選択されていません。</t>
    </r>
  </si>
  <si>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</si>
  <si>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</si>
  <si>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</si>
  <si>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</si>
  <si>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</si>
  <si>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</si>
  <si>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</si>
  <si>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</si>
  <si>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</si>
  <si>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</si>
  <si>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</si>
  <si>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</si>
  <si>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</si>
  <si>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</si>
  <si>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</si>
  <si>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</si>
  <si>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</si>
  <si>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</si>
  <si>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</si>
  <si>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</si>
  <si>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</si>
  <si>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</si>
  <si>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</si>
  <si>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</si>
  <si>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</si>
  <si>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</si>
  <si>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</si>
  <si>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</si>
  <si>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</si>
  <si>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</si>
  <si>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</si>
  <si>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</si>
  <si>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</si>
  <si>
    <t xml:space="preserve">令和</t>
  </si>
  <si>
    <t xml:space="preserve">年</t>
  </si>
  <si>
    <t xml:space="preserve">○</t>
  </si>
  <si>
    <t xml:space="preserve">月</t>
  </si>
  <si>
    <t xml:space="preserve">日</t>
  </si>
  <si>
    <t xml:space="preserve">代表者</t>
  </si>
  <si>
    <t xml:space="preserve">（確認用）</t>
  </si>
  <si>
    <t xml:space="preserve">提出前のチェックリスト</t>
  </si>
  <si>
    <r>
      <rPr>
        <sz val="8"/>
        <rFont val="Noto Sans CJK JP"/>
        <family val="2"/>
      </rPr>
      <t xml:space="preserve">以下の項目に「</t>
    </r>
    <r>
      <rPr>
        <sz val="8"/>
        <rFont val="ＭＳ Ｐゴシック"/>
        <family val="3"/>
        <charset val="128"/>
      </rPr>
      <t xml:space="preserve">×</t>
    </r>
    <r>
      <rPr>
        <sz val="8"/>
        <rFont val="Noto Sans CJK JP"/>
        <family val="2"/>
      </rPr>
      <t xml:space="preserve">」がないか、提出前に確認すること。「</t>
    </r>
    <r>
      <rPr>
        <sz val="8"/>
        <rFont val="ＭＳ Ｐゴシック"/>
        <family val="3"/>
        <charset val="128"/>
      </rPr>
      <t xml:space="preserve">×</t>
    </r>
    <r>
      <rPr>
        <sz val="8"/>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</si>
  <si>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</si>
  <si>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</si>
  <si>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加算額以上の賃金改善を行っている</t>
  </si>
  <si>
    <t xml:space="preserve">令和５年度と比較した令和６年度の増加分以上の新たな賃金改善を行っている</t>
  </si>
  <si>
    <t xml:space="preserve">（２）</t>
  </si>
  <si>
    <t xml:space="preserve">加算以外の部分で賃金水準を下げないことを誓約している</t>
  </si>
  <si>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</si>
  <si>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以上の新規の月額賃金改善を行っていること</t>
    </r>
  </si>
  <si>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</si>
  <si>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</si>
  <si>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令和６年４・５月から新規にベースアップ等加算を算定する事業所について、旧ベースアップ等加算額以上の新規の賃金改善を行っていること</t>
  </si>
  <si>
    <r>
      <rPr>
        <sz val="9"/>
        <rFont val="Noto Sans CJK JP"/>
        <family val="2"/>
      </rPr>
      <t xml:space="preserve">介護職員について、賃金改善額の</t>
    </r>
    <r>
      <rPr>
        <sz val="9"/>
        <rFont val="ＭＳ Ｐゴシック"/>
        <family val="3"/>
        <charset val="128"/>
      </rPr>
      <t xml:space="preserve">2/3</t>
    </r>
    <r>
      <rPr>
        <sz val="9"/>
        <rFont val="Noto Sans CJK JP"/>
        <family val="2"/>
      </rPr>
      <t xml:space="preserve">以上が、ベースアップ等に充てられていること</t>
    </r>
  </si>
  <si>
    <r>
      <rPr>
        <sz val="9"/>
        <rFont val="Noto Sans CJK JP"/>
        <family val="2"/>
      </rPr>
      <t xml:space="preserve">その他の職種について、賃金改善額の</t>
    </r>
    <r>
      <rPr>
        <sz val="9"/>
        <rFont val="ＭＳ Ｐゴシック"/>
        <family val="3"/>
        <charset val="128"/>
      </rPr>
      <t xml:space="preserve">2/3</t>
    </r>
    <r>
      <rPr>
        <sz val="9"/>
        <rFont val="Noto Sans CJK JP"/>
        <family val="2"/>
      </rPr>
      <t xml:space="preserve">以上が、ベースアップ等に充てられていること</t>
    </r>
  </si>
  <si>
    <t xml:space="preserve">（３）</t>
  </si>
  <si>
    <t xml:space="preserve">キャリアパス要件Ⅰ・Ⅱ</t>
  </si>
  <si>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両方</t>
    </r>
    <r>
      <rPr>
        <sz val="9"/>
        <color rgb="FF000000"/>
        <rFont val="Noto Sans CJK JP"/>
        <family val="2"/>
      </rPr>
      <t xml:space="preserve">を満たすこと</t>
    </r>
  </si>
  <si>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どちらか</t>
    </r>
    <r>
      <rPr>
        <sz val="9"/>
        <color rgb="FF000000"/>
        <rFont val="Noto Sans CJK JP"/>
        <family val="2"/>
      </rPr>
      <t xml:space="preserve">を満たすこと</t>
    </r>
  </si>
  <si>
    <t xml:space="preserve">（４）</t>
  </si>
  <si>
    <t xml:space="preserve">キャリアパス要件Ⅲ</t>
  </si>
  <si>
    <t xml:space="preserve">キャリアパス要件Ⅲ（昇給の仕組みの整備等）を満たすこと。</t>
  </si>
  <si>
    <t xml:space="preserve">（５）</t>
  </si>
  <si>
    <t xml:space="preserve">キャリアパス要件Ⅳ</t>
  </si>
  <si>
    <r>
      <rPr>
        <sz val="9"/>
        <color rgb="FF000000"/>
        <rFont val="Noto Sans CJK JP"/>
        <family val="2"/>
      </rPr>
      <t xml:space="preserve">賃金改善額が月額平均８万円以上又は改善後の賃金が年額</t>
    </r>
    <r>
      <rPr>
        <sz val="9"/>
        <color rgb="FF000000"/>
        <rFont val="ＭＳ Ｐゴシック"/>
        <family val="3"/>
        <charset val="128"/>
      </rPr>
      <t xml:space="preserve">440</t>
    </r>
    <r>
      <rPr>
        <sz val="9"/>
        <color rgb="FF000000"/>
        <rFont val="Noto Sans CJK JP"/>
        <family val="2"/>
      </rPr>
      <t xml:space="preserve">万円以上となる者の数が事業所あたり１以上となっていること。ただし、満たさない場合は、小規模事業所等である等の理由を記載すること</t>
    </r>
  </si>
  <si>
    <t xml:space="preserve">（６）</t>
  </si>
  <si>
    <t xml:space="preserve">職場環境等要件</t>
  </si>
  <si>
    <t xml:space="preserve">新加算等の区分ごとに必要な数以上の職場環境等要件の取組を行っていること</t>
  </si>
  <si>
    <t xml:space="preserve">別紙様式３－２ 個票（令和６年４・５月分）</t>
  </si>
  <si>
    <t xml:space="preserve">　旧処遇改善加算の加算額［円］</t>
  </si>
  <si>
    <t xml:space="preserve">　旧特定加算の加算額［円］</t>
  </si>
  <si>
    <t xml:space="preserve">　旧ベースアップ等加算の加算額［円］</t>
  </si>
  <si>
    <t xml:space="preserve">キャリアパス要件Ⅳについて</t>
  </si>
  <si>
    <r>
      <rPr>
        <sz val="11"/>
        <color rgb="FF000000"/>
        <rFont val="Noto Sans CJK JP"/>
        <family val="2"/>
      </rPr>
      <t xml:space="preserve">うち、新規に算定する旧ベースアップ等加算の加算額［円］
（別紙様式</t>
    </r>
    <r>
      <rPr>
        <sz val="11"/>
        <color rgb="FF000000"/>
        <rFont val="ＭＳ Ｐゴシック"/>
        <family val="3"/>
        <charset val="128"/>
      </rPr>
      <t xml:space="preserve">3-1 </t>
    </r>
    <r>
      <rPr>
        <sz val="11"/>
        <color rgb="FF000000"/>
        <rFont val="Noto Sans CJK JP"/>
        <family val="2"/>
      </rPr>
      <t xml:space="preserve">３⑵に転記）</t>
    </r>
  </si>
  <si>
    <t xml:space="preserve">旧特定加算（令和６年４・５月）</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</si>
  <si>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t>
    </r>
  </si>
  <si>
    <r>
      <rPr>
        <sz val="11"/>
        <rFont val="Noto Sans CJK JP"/>
        <family val="2"/>
      </rPr>
      <t xml:space="preserve">⇒この欄が「</t>
    </r>
    <r>
      <rPr>
        <sz val="11"/>
        <rFont val="ＭＳ Ｐゴシック"/>
        <family val="3"/>
        <charset val="128"/>
      </rPr>
      <t xml:space="preserve">×</t>
    </r>
    <r>
      <rPr>
        <sz val="11"/>
        <rFont val="Noto Sans CJK JP"/>
        <family val="2"/>
      </rPr>
      <t xml:space="preserve">」の場合、別紙様式</t>
    </r>
    <r>
      <rPr>
        <sz val="11"/>
        <rFont val="ＭＳ Ｐゴシック"/>
        <family val="3"/>
        <charset val="128"/>
      </rPr>
      <t xml:space="preserve">3-1 </t>
    </r>
    <r>
      <rPr>
        <sz val="11"/>
        <rFont val="Noto Sans CJK JP"/>
        <family val="2"/>
      </rPr>
      <t xml:space="preserve">３（５）に特別な事情を記入</t>
    </r>
  </si>
  <si>
    <t xml:space="preserve">　令和６年度に増加した加算額［円］
　　（旧３加算の上位区分への移行によるもの）</t>
  </si>
  <si>
    <t xml:space="preserve">旧特定加算Ⅰ・Ⅱの算定を届け出た事業所数
（短期入所・予防・総合事業での重複除く）</t>
  </si>
  <si>
    <t xml:space="preserve">【記入上の注意】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</si>
  <si>
    <t xml:space="preserve">介護保険
事業所番号</t>
  </si>
  <si>
    <t xml:space="preserve">指定権者</t>
  </si>
  <si>
    <t xml:space="preserve">（参考）令和５年度</t>
  </si>
  <si>
    <t xml:space="preserve">令和６年度（令和６年４・５月分）</t>
  </si>
  <si>
    <t xml:space="preserve">キャリアパス要件Ⅳの必要数チェック
（併設の場合０）</t>
  </si>
  <si>
    <t xml:space="preserve">処遇加算の移行パターン（令和６年度に増加した加算額の推計用）</t>
  </si>
  <si>
    <t xml:space="preserve">特定加算の移行パターン（令和６年度に増加した加算額の推計用）</t>
  </si>
  <si>
    <t xml:space="preserve">ベア加算の移行パターン（令和６年度に増加した加算額の推計用）</t>
  </si>
  <si>
    <t xml:space="preserve">旧処遇改善加算</t>
  </si>
  <si>
    <t xml:space="preserve">旧特定加算</t>
  </si>
  <si>
    <t xml:space="preserve">旧ベースアップ等加算</t>
  </si>
  <si>
    <t xml:space="preserve"> 旧特定加算</t>
  </si>
  <si>
    <t xml:space="preserve">算定した
加算区分</t>
  </si>
  <si>
    <t xml:space="preserve">令和６年４・５月の加算の総額［円］</t>
  </si>
  <si>
    <r>
      <rPr>
        <sz val="11"/>
        <color rgb="FF000000"/>
        <rFont val="Noto Sans CJK JP"/>
        <family val="2"/>
      </rPr>
      <t xml:space="preserve">令和６年度に増加した加算額
</t>
    </r>
    <r>
      <rPr>
        <sz val="10"/>
        <color rgb="FF000000"/>
        <rFont val="Noto Sans CJK JP"/>
        <family val="2"/>
      </rPr>
      <t xml:space="preserve">
（令和５年度の区分と比較）</t>
    </r>
  </si>
  <si>
    <t xml:space="preserve">月額賃金要件Ⅲ</t>
  </si>
  <si>
    <r>
      <rPr>
        <sz val="10"/>
        <color rgb="FF000000"/>
        <rFont val="Noto Sans CJK JP"/>
        <family val="2"/>
      </rPr>
      <t xml:space="preserve">改善後の賃金要件</t>
    </r>
    <r>
      <rPr>
        <sz val="9"/>
        <color rgb="FF000000"/>
        <rFont val="Noto Sans CJK JP"/>
        <family val="2"/>
      </rPr>
      <t xml:space="preserve">（月平均</t>
    </r>
    <r>
      <rPr>
        <sz val="9"/>
        <color rgb="FF000000"/>
        <rFont val="ＭＳ Ｐゴシック"/>
        <family val="3"/>
        <charset val="128"/>
      </rPr>
      <t xml:space="preserve">8</t>
    </r>
    <r>
      <rPr>
        <sz val="9"/>
        <color rgb="FF000000"/>
        <rFont val="Noto Sans CJK JP"/>
        <family val="2"/>
      </rPr>
      <t xml:space="preserve">万円以上又は年額</t>
    </r>
    <r>
      <rPr>
        <sz val="9"/>
        <color rgb="FF000000"/>
        <rFont val="ＭＳ Ｐゴシック"/>
        <family val="3"/>
        <charset val="128"/>
      </rPr>
      <t xml:space="preserve">440</t>
    </r>
    <r>
      <rPr>
        <sz val="9"/>
        <color rgb="FF000000"/>
        <rFont val="Noto Sans CJK JP"/>
        <family val="2"/>
      </rPr>
      <t xml:space="preserve">万円以上）［円］</t>
    </r>
  </si>
  <si>
    <t xml:space="preserve">1</t>
  </si>
  <si>
    <t xml:space="preserve">処遇加算Ⅱ</t>
  </si>
  <si>
    <t xml:space="preserve">特定加算Ⅱ</t>
  </si>
  <si>
    <t xml:space="preserve">ベア加算なし</t>
  </si>
  <si>
    <t xml:space="preserve">処遇加算Ⅰ</t>
  </si>
  <si>
    <t xml:space="preserve">特定加算Ⅰ</t>
  </si>
  <si>
    <t xml:space="preserve">ベア加算</t>
  </si>
  <si>
    <t xml:space="preserve">特定加算なし</t>
  </si>
  <si>
    <t xml:space="preserve">処遇加算Ⅲ</t>
  </si>
  <si>
    <t xml:space="preserve">別紙様式３－３ 個票（令和６年６月以降分）</t>
  </si>
  <si>
    <t xml:space="preserve">　新加算の加算額［円］</t>
  </si>
  <si>
    <t xml:space="preserve">新加算（令和６年度の算定期間①）</t>
  </si>
  <si>
    <r>
      <rPr>
        <sz val="11"/>
        <color rgb="FF000000"/>
        <rFont val="Noto Sans CJK JP"/>
        <family val="2"/>
      </rPr>
      <t xml:space="preserve">　うち、新規に増加する旧ベースアップ等加算相当の加算額［円］
　（別紙様式</t>
    </r>
    <r>
      <rPr>
        <sz val="11"/>
        <color rgb="FF000000"/>
        <rFont val="ＭＳ Ｐゴシック"/>
        <family val="3"/>
        <charset val="128"/>
      </rPr>
      <t xml:space="preserve">3-1 </t>
    </r>
    <r>
      <rPr>
        <sz val="11"/>
        <color rgb="FF000000"/>
        <rFont val="Noto Sans CJK JP"/>
        <family val="2"/>
      </rPr>
      <t xml:space="preserve">３⑴に転記）</t>
    </r>
  </si>
  <si>
    <t xml:space="preserve">新加算Ⅰ・Ⅱ・Ⅴ⑴～⑺・⑼・⑽・⑿の算定を届け出た事業所数（短期入所・予防・総合事業での重複除く）</t>
  </si>
  <si>
    <t xml:space="preserve">　令和６年度に増加した加算額［円］
　（令和６年度改定での加算率の引上げ及び新加算への移行によるもの）</t>
  </si>
  <si>
    <t xml:space="preserve">新加算（令和６年度の算定期間②（区分変更後））</t>
  </si>
  <si>
    <r>
      <rPr>
        <sz val="12"/>
        <rFont val="Noto Sans CJK JP"/>
        <family val="2"/>
      </rPr>
      <t xml:space="preserve">⇒この欄が「</t>
    </r>
    <r>
      <rPr>
        <sz val="12"/>
        <rFont val="ＭＳ Ｐゴシック"/>
        <family val="3"/>
        <charset val="128"/>
      </rPr>
      <t xml:space="preserve">×</t>
    </r>
    <r>
      <rPr>
        <sz val="12"/>
        <rFont val="Noto Sans CJK JP"/>
        <family val="2"/>
      </rPr>
      <t xml:space="preserve">」の場合、別紙様式</t>
    </r>
    <r>
      <rPr>
        <sz val="12"/>
        <rFont val="ＭＳ Ｐゴシック"/>
        <family val="3"/>
        <charset val="128"/>
      </rPr>
      <t xml:space="preserve">3-1 </t>
    </r>
    <r>
      <rPr>
        <sz val="12"/>
        <rFont val="Noto Sans CJK JP"/>
        <family val="2"/>
      </rPr>
      <t xml:space="preserve">３（５）に特別な事情を記入</t>
    </r>
  </si>
  <si>
    <t xml:space="preserve">【記入上の注意】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</si>
  <si>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新加算Ⅰ・Ⅱの算定を届け出た事業所数
（短期入所・予防・総合事業での重複除く）</t>
  </si>
  <si>
    <t xml:space="preserve">介護職員等処遇改善加算</t>
  </si>
  <si>
    <t xml:space="preserve">新加算の移行パターン
（令和６年度に増加した加算額の推計用）</t>
  </si>
  <si>
    <t xml:space="preserve">令和６年度の算定期間①</t>
  </si>
  <si>
    <t xml:space="preserve">令和６年度に増加した加算額
（令和５年度の加算率と比較）</t>
  </si>
  <si>
    <t xml:space="preserve">令和６年度の算定期間②（令和６年度内の区分変更後）</t>
  </si>
  <si>
    <t xml:space="preserve">令和６年度に増加した加算額
（令和５年度の加算率と
比較）</t>
  </si>
  <si>
    <t xml:space="preserve">算定した加算区分</t>
  </si>
  <si>
    <t xml:space="preserve">加算の総額［円］</t>
  </si>
  <si>
    <t xml:space="preserve">新規に増加する旧ベースアップ等加算相当の新加算の見込額［円］</t>
  </si>
  <si>
    <t xml:space="preserve">月額賃金要件Ⅱ</t>
  </si>
  <si>
    <t xml:space="preserve">キャリアパス
要件Ⅳ</t>
  </si>
  <si>
    <t xml:space="preserve">令和６年度内の区分変更後に
算定した加算区分</t>
  </si>
  <si>
    <r>
      <rPr>
        <sz val="9"/>
        <color rgb="FF000000"/>
        <rFont val="Noto Sans CJK JP"/>
        <family val="2"/>
      </rPr>
      <t xml:space="preserve">改善後の賃金要件</t>
    </r>
    <r>
      <rPr>
        <sz val="8"/>
        <color rgb="FF000000"/>
        <rFont val="Noto Sans CJK JP"/>
        <family val="2"/>
      </rPr>
      <t xml:space="preserve">（月額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</si>
  <si>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r>
      <rPr>
        <sz val="9"/>
        <color rgb="FF000000"/>
        <rFont val="Noto Sans CJK JP"/>
        <family val="2"/>
      </rPr>
      <t xml:space="preserve">改善後の賃金要件（月額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</si>
  <si>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t xml:space="preserve">新加算（令和６年度の算定期間②（期中移行後））</t>
  </si>
  <si>
    <t xml:space="preserve">1 </t>
  </si>
  <si>
    <t xml:space="preserve">新加算Ⅰ</t>
  </si>
  <si>
    <t xml:space="preserve">―</t>
  </si>
  <si>
    <t xml:space="preserve">新加算Ⅳ</t>
  </si>
  <si>
    <r>
      <rPr>
        <b val="true"/>
        <sz val="10"/>
        <color rgb="FF000000"/>
        <rFont val="Noto Sans CJK JP"/>
        <family val="2"/>
      </rPr>
      <t xml:space="preserve">新加算Ⅴ（</t>
    </r>
    <r>
      <rPr>
        <b val="true"/>
        <sz val="10"/>
        <color rgb="FF000000"/>
        <rFont val="ＭＳ Ｐゴシック"/>
        <family val="3"/>
        <charset val="128"/>
      </rPr>
      <t xml:space="preserve">14</t>
    </r>
    <r>
      <rPr>
        <b val="true"/>
        <sz val="10"/>
        <color rgb="FF000000"/>
        <rFont val="Noto Sans CJK JP"/>
        <family val="2"/>
      </rPr>
      <t xml:space="preserve">）</t>
    </r>
  </si>
  <si>
    <t xml:space="preserve">新加算Ⅱ</t>
  </si>
  <si>
    <t xml:space="preserve">表１　処遇改善加算・特定加算　算定対象サービス</t>
  </si>
  <si>
    <t xml:space="preserve">表２　新加算Ⅰ～Ⅳと旧ベースアップ等加算の比率（月額賃金改善要件Ⅰ・Ⅱ）</t>
  </si>
  <si>
    <t xml:space="preserve">表３</t>
  </si>
  <si>
    <t xml:space="preserve">表４</t>
  </si>
  <si>
    <t xml:space="preserve">サービス区分</t>
  </si>
  <si>
    <t xml:space="preserve">介護職員処遇改善加算</t>
  </si>
  <si>
    <t xml:space="preserve">介護職員等特定処遇改善加算</t>
  </si>
  <si>
    <t xml:space="preserve">介護職員等ベースアップ等支援加算</t>
  </si>
  <si>
    <t xml:space="preserve">旧ベースアップ等加算の加算率との比</t>
  </si>
  <si>
    <t xml:space="preserve">✓</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</si>
  <si>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</si>
  <si>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</si>
  <si>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</si>
  <si>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処遇加算なし</t>
  </si>
  <si>
    <t xml:space="preserve">新加算Ⅲ</t>
  </si>
  <si>
    <t xml:space="preserve">新加算Ⅴ（１）</t>
  </si>
  <si>
    <t xml:space="preserve">新加算Ⅴ（２）</t>
  </si>
  <si>
    <t xml:space="preserve">新加算Ⅴ（３）</t>
  </si>
  <si>
    <t xml:space="preserve">新加算Ⅴ（４）</t>
  </si>
  <si>
    <t xml:space="preserve">新加算Ⅴ（５）</t>
  </si>
  <si>
    <t xml:space="preserve">新加算Ⅴ（６）</t>
  </si>
  <si>
    <t xml:space="preserve">新加算Ⅴ（７）</t>
  </si>
  <si>
    <t xml:space="preserve">新加算Ⅴ（８）</t>
  </si>
  <si>
    <t xml:space="preserve">新加算Ⅴ（９）</t>
  </si>
  <si>
    <r>
      <rPr>
        <sz val="9"/>
        <rFont val="Noto Sans CJK JP"/>
        <family val="2"/>
      </rPr>
      <t xml:space="preserve">新加算Ⅴ（</t>
    </r>
    <r>
      <rPr>
        <sz val="9"/>
        <rFont val="ＭＳ Ｐゴシック"/>
        <family val="3"/>
        <charset val="128"/>
      </rPr>
      <t xml:space="preserve">10</t>
    </r>
    <r>
      <rPr>
        <sz val="9"/>
        <rFont val="Noto Sans CJK JP"/>
        <family val="2"/>
      </rPr>
      <t xml:space="preserve">）</t>
    </r>
  </si>
  <si>
    <r>
      <rPr>
        <sz val="9"/>
        <rFont val="Noto Sans CJK JP"/>
        <family val="2"/>
      </rPr>
      <t xml:space="preserve">新加算Ⅴ（</t>
    </r>
    <r>
      <rPr>
        <sz val="9"/>
        <rFont val="ＭＳ Ｐゴシック"/>
        <family val="3"/>
        <charset val="128"/>
      </rPr>
      <t xml:space="preserve">11</t>
    </r>
    <r>
      <rPr>
        <sz val="9"/>
        <rFont val="Noto Sans CJK JP"/>
        <family val="2"/>
      </rPr>
      <t xml:space="preserve">）</t>
    </r>
  </si>
  <si>
    <r>
      <rPr>
        <sz val="9"/>
        <rFont val="Noto Sans CJK JP"/>
        <family val="2"/>
      </rPr>
      <t xml:space="preserve">新加算Ⅴ（</t>
    </r>
    <r>
      <rPr>
        <sz val="9"/>
        <rFont val="ＭＳ Ｐゴシック"/>
        <family val="3"/>
        <charset val="128"/>
      </rPr>
      <t xml:space="preserve">12</t>
    </r>
    <r>
      <rPr>
        <sz val="9"/>
        <rFont val="Noto Sans CJK JP"/>
        <family val="2"/>
      </rPr>
      <t xml:space="preserve">）</t>
    </r>
  </si>
  <si>
    <r>
      <rPr>
        <sz val="9"/>
        <rFont val="Noto Sans CJK JP"/>
        <family val="2"/>
      </rPr>
      <t xml:space="preserve">新加算Ⅴ（</t>
    </r>
    <r>
      <rPr>
        <sz val="9"/>
        <rFont val="ＭＳ Ｐゴシック"/>
        <family val="3"/>
        <charset val="128"/>
      </rPr>
      <t xml:space="preserve">13</t>
    </r>
    <r>
      <rPr>
        <sz val="9"/>
        <rFont val="Noto Sans CJK JP"/>
        <family val="2"/>
      </rPr>
      <t xml:space="preserve">）</t>
    </r>
  </si>
  <si>
    <r>
      <rPr>
        <sz val="9"/>
        <rFont val="Noto Sans CJK JP"/>
        <family val="2"/>
      </rPr>
      <t xml:space="preserve">新加算Ⅴ（</t>
    </r>
    <r>
      <rPr>
        <sz val="9"/>
        <rFont val="ＭＳ Ｐゴシック"/>
        <family val="3"/>
        <charset val="128"/>
      </rPr>
      <t xml:space="preserve">14</t>
    </r>
    <r>
      <rPr>
        <sz val="9"/>
        <rFont val="Noto Sans CJK JP"/>
        <family val="2"/>
      </rPr>
      <t xml:space="preserve">）</t>
    </r>
  </si>
  <si>
    <t xml:space="preserve">夜間対応型訪問介護</t>
  </si>
  <si>
    <t xml:space="preserve">定期巡回･随時対応型訪問介護看護</t>
  </si>
  <si>
    <t xml:space="preserve">（介護予防）訪問入浴介護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</si>
  <si>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</si>
  <si>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</si>
  <si>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</si>
  <si>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</si>
  <si>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</si>
  <si>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看護小規模多機能型居宅介護</t>
  </si>
  <si>
    <t xml:space="preserve">（介護予防）認知症対応型共同生活介護</t>
  </si>
  <si>
    <t xml:space="preserve">地域密着型介護老人福祉施設</t>
  </si>
  <si>
    <t xml:space="preserve">介護老人保健施設</t>
  </si>
  <si>
    <t xml:space="preserve">（介護予防）短期入所療養介護（老健）</t>
  </si>
  <si>
    <r>
      <rPr>
        <sz val="10"/>
        <rFont val="Noto Sans CJK JP"/>
        <family val="2"/>
      </rPr>
      <t xml:space="preserve">（介護予防）短期入所療養介護 （病院等（老健以外）</t>
    </r>
    <r>
      <rPr>
        <sz val="10"/>
        <rFont val="ＭＳ Ｐゴシック"/>
        <family val="3"/>
        <charset val="128"/>
      </rPr>
      <t xml:space="preserve">)</t>
    </r>
  </si>
  <si>
    <t xml:space="preserve">介護医療院</t>
  </si>
  <si>
    <t xml:space="preserve">（介護予防）短期入所療養介護（医療院）</t>
  </si>
  <si>
    <t xml:space="preserve">通所型サービス（総合事業）</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</si>
  <si>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</si>
  <si>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</si>
  <si>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</si>
  <si>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</si>
  <si>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</si>
  <si>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</si>
  <si>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</si>
  <si>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</si>
  <si>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</si>
  <si>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</si>
  <si>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</si>
  <si>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</si>
  <si>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</si>
  <si>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</si>
  <si>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</si>
  <si>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</si>
  <si>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</si>
  <si>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</si>
  <si>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</si>
  <si>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</si>
  <si>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</si>
  <si>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</si>
  <si>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</si>
  <si>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</si>
  <si>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留萌市</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</si>
  <si>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</si>
  <si>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</si>
  <si>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</si>
  <si>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</si>
  <si>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</si>
  <si>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</si>
  <si>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</si>
  <si>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</si>
  <si>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</si>
  <si>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</si>
  <si>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</si>
  <si>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</si>
  <si>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</si>
  <si>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</si>
  <si>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</si>
  <si>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</si>
  <si>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</si>
  <si>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</si>
  <si>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</si>
  <si>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</si>
  <si>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</si>
  <si>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</si>
  <si>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</si>
  <si>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</si>
  <si>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</si>
  <si>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</si>
  <si>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</si>
  <si>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</si>
  <si>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</si>
  <si>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</si>
  <si>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</si>
  <si>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</si>
  <si>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</si>
  <si>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</si>
  <si>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</si>
  <si>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</si>
  <si>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</si>
  <si>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</si>
  <si>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</si>
  <si>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</si>
  <si>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</si>
  <si>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</si>
  <si>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</si>
  <si>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</si>
  <si>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</si>
  <si>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</si>
  <si>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</si>
  <si>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</si>
  <si>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</si>
  <si>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</si>
  <si>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</si>
  <si>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</si>
  <si>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</si>
  <si>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</si>
  <si>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</si>
  <si>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</si>
  <si>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</si>
  <si>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</si>
  <si>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</si>
  <si>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</si>
  <si>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</si>
  <si>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</si>
  <si>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</si>
  <si>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</si>
  <si>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</si>
  <si>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</si>
  <si>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</si>
  <si>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</si>
  <si>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</si>
  <si>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</si>
  <si>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</si>
  <si>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</si>
  <si>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</si>
  <si>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</si>
  <si>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</si>
  <si>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</si>
  <si>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</si>
  <si>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</si>
  <si>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</si>
  <si>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</si>
  <si>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</si>
  <si>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</si>
  <si>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</si>
  <si>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</si>
  <si>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</si>
  <si>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</si>
  <si>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</si>
  <si>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</si>
  <si>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</si>
  <si>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</si>
  <si>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</si>
  <si>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</si>
  <si>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</si>
  <si>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</si>
  <si>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</si>
  <si>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</si>
  <si>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</si>
  <si>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</si>
  <si>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</si>
  <si>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</si>
  <si>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</si>
  <si>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</si>
  <si>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</si>
  <si>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</si>
  <si>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</si>
  <si>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</si>
  <si>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</si>
  <si>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</si>
  <si>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</si>
  <si>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</si>
  <si>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</si>
  <si>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</si>
  <si>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</si>
  <si>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</si>
  <si>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</si>
  <si>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</si>
  <si>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</si>
  <si>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</si>
  <si>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</si>
  <si>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</si>
  <si>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</si>
  <si>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</si>
  <si>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</si>
  <si>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</si>
  <si>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</si>
  <si>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</si>
  <si>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</si>
  <si>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</si>
  <si>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</si>
  <si>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</si>
  <si>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</si>
  <si>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</si>
  <si>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</si>
  <si>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</si>
  <si>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</si>
  <si>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</si>
  <si>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</si>
  <si>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</si>
  <si>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</si>
  <si>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</si>
  <si>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</si>
  <si>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</si>
  <si>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</si>
  <si>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</si>
  <si>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</si>
  <si>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</si>
  <si>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</si>
  <si>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</si>
  <si>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</si>
  <si>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</si>
  <si>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</si>
  <si>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</si>
  <si>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</si>
  <si>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</si>
  <si>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</si>
  <si>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</si>
  <si>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</si>
  <si>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</si>
  <si>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</si>
  <si>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</si>
  <si>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</si>
  <si>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</si>
  <si>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</si>
  <si>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</si>
  <si>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</si>
  <si>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</si>
  <si>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</si>
  <si>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</si>
  <si>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</si>
  <si>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</si>
  <si>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</si>
  <si>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</si>
  <si>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</si>
  <si>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</si>
  <si>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</si>
  <si>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</si>
  <si>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</si>
  <si>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</si>
  <si>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</si>
  <si>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</si>
  <si>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</si>
  <si>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</si>
  <si>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</si>
  <si>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</si>
  <si>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</si>
  <si>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</si>
  <si>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</si>
  <si>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</si>
  <si>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</si>
  <si>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</si>
  <si>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</si>
  <si>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</si>
  <si>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</si>
  <si>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</si>
  <si>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</si>
  <si>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</si>
  <si>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</si>
  <si>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</si>
  <si>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</si>
  <si>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</si>
  <si>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</si>
  <si>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</si>
  <si>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</si>
  <si>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</si>
  <si>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</si>
  <si>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</si>
  <si>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</si>
  <si>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</si>
  <si>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</si>
  <si>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</si>
  <si>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</si>
  <si>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</si>
  <si>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</si>
  <si>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</si>
  <si>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</si>
  <si>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</si>
  <si>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</si>
  <si>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</si>
  <si>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</si>
  <si>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</si>
  <si>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</si>
  <si>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</si>
  <si>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</si>
  <si>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</si>
  <si>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</si>
  <si>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</si>
  <si>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</si>
  <si>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</si>
  <si>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</si>
  <si>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</si>
  <si>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</si>
  <si>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</si>
  <si>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</si>
  <si>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</si>
  <si>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</si>
  <si>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</si>
  <si>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</si>
  <si>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</si>
  <si>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</si>
  <si>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</si>
  <si>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</si>
  <si>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</si>
  <si>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</si>
  <si>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</si>
  <si>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</si>
  <si>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</si>
  <si>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</si>
  <si>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</si>
  <si>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</si>
  <si>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</si>
  <si>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</si>
  <si>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</si>
  <si>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</si>
  <si>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</si>
  <si>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</si>
  <si>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</si>
  <si>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</si>
  <si>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</si>
  <si>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</si>
  <si>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</si>
  <si>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</si>
  <si>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</si>
  <si>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</si>
  <si>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</si>
  <si>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</si>
  <si>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</si>
  <si>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</si>
  <si>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</si>
  <si>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</si>
  <si>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</si>
  <si>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</si>
  <si>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</si>
  <si>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</si>
  <si>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</si>
  <si>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</si>
  <si>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</si>
  <si>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</si>
  <si>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</si>
  <si>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</si>
  <si>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</si>
  <si>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</si>
  <si>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</si>
  <si>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</si>
  <si>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</si>
  <si>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</si>
  <si>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</si>
  <si>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</si>
  <si>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</si>
  <si>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</si>
  <si>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</si>
  <si>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</si>
  <si>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</si>
  <si>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</si>
  <si>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</si>
  <si>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</si>
  <si>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</si>
  <si>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</si>
  <si>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</si>
  <si>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</si>
  <si>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</si>
  <si>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</si>
  <si>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</si>
  <si>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</si>
  <si>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</si>
  <si>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</si>
  <si>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</si>
  <si>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</si>
  <si>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</si>
  <si>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</si>
  <si>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</si>
  <si>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</si>
  <si>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</si>
  <si>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</si>
  <si>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</si>
  <si>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</si>
  <si>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</si>
  <si>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</si>
  <si>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</si>
  <si>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</si>
  <si>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</si>
  <si>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</si>
  <si>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</si>
  <si>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</si>
  <si>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</si>
  <si>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</si>
  <si>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</si>
  <si>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</si>
  <si>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</si>
  <si>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</si>
  <si>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</si>
  <si>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</si>
  <si>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</si>
  <si>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</si>
  <si>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</si>
  <si>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</si>
  <si>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</si>
  <si>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</si>
  <si>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</si>
  <si>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</si>
  <si>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</si>
  <si>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</si>
  <si>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</si>
  <si>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</si>
  <si>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</si>
  <si>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</si>
  <si>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</si>
  <si>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</si>
  <si>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</si>
  <si>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</si>
  <si>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</si>
  <si>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</si>
  <si>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</si>
  <si>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</si>
  <si>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</si>
  <si>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</si>
  <si>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</si>
  <si>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</si>
  <si>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</si>
  <si>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</si>
  <si>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</si>
  <si>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</si>
  <si>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</si>
  <si>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</si>
  <si>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</si>
  <si>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</si>
  <si>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</si>
  <si>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</si>
  <si>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</si>
  <si>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</si>
  <si>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</si>
  <si>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</si>
  <si>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</si>
  <si>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</si>
  <si>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</si>
  <si>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</si>
  <si>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</si>
  <si>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</si>
  <si>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</si>
  <si>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</si>
  <si>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</si>
  <si>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</si>
  <si>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</si>
  <si>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</si>
  <si>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</si>
  <si>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</si>
  <si>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</si>
  <si>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</si>
  <si>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</si>
  <si>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</si>
  <si>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</si>
  <si>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</si>
  <si>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</si>
  <si>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</si>
  <si>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</si>
  <si>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</si>
  <si>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</si>
  <si>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</si>
  <si>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</si>
  <si>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</si>
  <si>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</si>
  <si>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</si>
  <si>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</si>
  <si>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</si>
  <si>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</si>
  <si>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</si>
  <si>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</si>
  <si>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</si>
  <si>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</si>
  <si>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</si>
  <si>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</si>
  <si>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</si>
  <si>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</si>
  <si>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</si>
  <si>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</si>
  <si>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</si>
  <si>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</si>
  <si>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</si>
  <si>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</si>
  <si>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</si>
  <si>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</si>
  <si>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</si>
  <si>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</si>
  <si>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</si>
  <si>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</si>
  <si>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</si>
  <si>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</si>
  <si>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</si>
  <si>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</si>
  <si>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</si>
  <si>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</si>
  <si>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</si>
  <si>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</si>
  <si>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</si>
  <si>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</si>
  <si>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</si>
  <si>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</si>
  <si>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</si>
  <si>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</si>
  <si>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</si>
  <si>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</si>
  <si>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</si>
  <si>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</si>
  <si>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</si>
  <si>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</si>
  <si>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</si>
  <si>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</si>
  <si>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</si>
  <si>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</si>
  <si>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</si>
  <si>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</si>
  <si>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</si>
  <si>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</si>
  <si>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</si>
  <si>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</si>
  <si>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</si>
  <si>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</si>
  <si>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</si>
  <si>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</si>
  <si>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</si>
  <si>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</si>
  <si>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</si>
  <si>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</si>
  <si>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</si>
  <si>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</si>
  <si>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</si>
  <si>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</si>
  <si>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</si>
  <si>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</si>
  <si>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</si>
  <si>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</si>
  <si>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</si>
  <si>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</si>
  <si>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</si>
  <si>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</si>
  <si>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</si>
  <si>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</si>
  <si>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</si>
  <si>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</si>
  <si>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</si>
  <si>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</si>
  <si>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</si>
  <si>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</si>
  <si>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</si>
  <si>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</si>
  <si>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</si>
  <si>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</si>
  <si>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</si>
  <si>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</si>
  <si>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</si>
  <si>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</si>
  <si>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</si>
  <si>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</si>
  <si>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</si>
  <si>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</si>
  <si>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</si>
  <si>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</si>
  <si>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</si>
  <si>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</si>
  <si>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</si>
  <si>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</si>
  <si>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</si>
  <si>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</si>
  <si>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</si>
  <si>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</si>
  <si>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</si>
  <si>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</si>
  <si>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</si>
  <si>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</si>
  <si>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</si>
  <si>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</si>
  <si>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</si>
  <si>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</si>
  <si>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</si>
  <si>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</si>
  <si>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</si>
  <si>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</si>
  <si>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</si>
  <si>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</si>
  <si>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</si>
  <si>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</si>
  <si>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</si>
  <si>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</si>
  <si>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</si>
  <si>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</si>
  <si>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</si>
  <si>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</si>
  <si>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</si>
  <si>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</si>
  <si>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</si>
  <si>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</si>
  <si>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</si>
  <si>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</si>
  <si>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</si>
  <si>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</si>
  <si>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</si>
  <si>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</si>
  <si>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</si>
  <si>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</si>
  <si>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</si>
  <si>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</si>
  <si>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</si>
  <si>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</si>
  <si>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</si>
  <si>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</si>
  <si>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</si>
  <si>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</si>
  <si>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</si>
  <si>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</si>
  <si>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</si>
  <si>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</si>
  <si>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</si>
  <si>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</si>
  <si>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</si>
  <si>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</si>
  <si>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</si>
  <si>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</si>
  <si>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</si>
  <si>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</si>
  <si>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</si>
  <si>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</si>
  <si>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</si>
  <si>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</si>
  <si>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</si>
  <si>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</si>
  <si>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</si>
  <si>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</si>
  <si>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</si>
  <si>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</si>
  <si>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</si>
  <si>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</si>
  <si>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</si>
  <si>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</si>
  <si>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</si>
  <si>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</si>
  <si>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</si>
  <si>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</si>
  <si>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</si>
  <si>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</si>
  <si>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</si>
  <si>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</si>
  <si>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</si>
  <si>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</si>
  <si>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</si>
  <si>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</si>
  <si>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</si>
  <si>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</si>
  <si>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</si>
  <si>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</si>
  <si>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</si>
  <si>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</si>
  <si>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</si>
  <si>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</si>
  <si>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</si>
  <si>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</si>
  <si>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</si>
  <si>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</si>
  <si>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</si>
  <si>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</si>
  <si>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</si>
  <si>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</si>
  <si>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</si>
  <si>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</si>
  <si>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</si>
  <si>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</si>
  <si>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</si>
  <si>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</si>
  <si>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</si>
  <si>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</si>
  <si>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</si>
  <si>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</si>
  <si>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</si>
  <si>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</si>
  <si>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</si>
  <si>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</si>
  <si>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</si>
  <si>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</si>
  <si>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</si>
  <si>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</si>
  <si>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</si>
  <si>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</si>
  <si>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</si>
  <si>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</si>
  <si>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</si>
  <si>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</si>
  <si>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</si>
  <si>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</si>
  <si>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</si>
  <si>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</si>
  <si>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</si>
  <si>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</si>
  <si>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</si>
  <si>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</si>
  <si>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</si>
  <si>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</si>
  <si>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</si>
  <si>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</si>
  <si>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</si>
  <si>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</si>
  <si>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</si>
  <si>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</si>
  <si>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</si>
  <si>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</si>
  <si>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</si>
  <si>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</si>
  <si>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</si>
  <si>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</si>
  <si>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</si>
  <si>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</si>
  <si>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</si>
  <si>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</si>
  <si>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</si>
  <si>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</si>
  <si>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</si>
  <si>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</si>
  <si>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</si>
  <si>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</si>
  <si>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</si>
  <si>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</si>
  <si>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</si>
  <si>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</si>
  <si>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</si>
  <si>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</si>
  <si>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</si>
  <si>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</si>
  <si>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</si>
  <si>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</si>
  <si>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</si>
  <si>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</si>
  <si>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</si>
  <si>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</si>
  <si>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</si>
  <si>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</si>
  <si>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</si>
  <si>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</si>
  <si>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</si>
  <si>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</si>
  <si>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</si>
  <si>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</si>
  <si>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</si>
  <si>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</si>
  <si>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</si>
  <si>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</si>
  <si>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</si>
  <si>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</si>
  <si>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</si>
  <si>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</si>
  <si>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</si>
  <si>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</si>
  <si>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</si>
  <si>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</si>
  <si>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</si>
  <si>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</si>
  <si>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</si>
  <si>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</si>
  <si>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</si>
  <si>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</si>
  <si>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</si>
  <si>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</si>
  <si>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</si>
  <si>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</si>
  <si>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</si>
  <si>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</si>
  <si>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</si>
  <si>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</si>
  <si>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</si>
  <si>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</si>
  <si>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</si>
  <si>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</si>
  <si>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</si>
  <si>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</si>
  <si>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</si>
  <si>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</si>
  <si>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</si>
  <si>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</si>
  <si>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</si>
  <si>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</si>
  <si>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</si>
  <si>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</si>
  <si>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</si>
  <si>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</si>
  <si>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</si>
  <si>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</si>
  <si>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</si>
  <si>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</si>
  <si>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</si>
  <si>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</si>
  <si>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</si>
  <si>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</si>
  <si>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</si>
  <si>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</si>
  <si>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</si>
  <si>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</si>
  <si>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</si>
  <si>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</si>
  <si>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</si>
  <si>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</si>
  <si>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</si>
  <si>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</si>
  <si>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</si>
  <si>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</si>
  <si>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</si>
  <si>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</si>
  <si>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</si>
  <si>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</si>
  <si>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</si>
  <si>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</si>
  <si>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</si>
  <si>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</si>
  <si>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</si>
  <si>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</si>
  <si>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</si>
  <si>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</si>
  <si>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</si>
  <si>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</si>
  <si>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</si>
  <si>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</si>
  <si>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</si>
  <si>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</si>
  <si>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</si>
  <si>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</si>
  <si>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</si>
  <si>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</si>
  <si>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</si>
  <si>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</si>
  <si>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</si>
  <si>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</si>
  <si>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</si>
  <si>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</si>
  <si>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</si>
  <si>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</si>
  <si>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</si>
  <si>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</si>
  <si>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</si>
  <si>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</si>
  <si>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</si>
  <si>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</si>
  <si>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</si>
  <si>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</si>
  <si>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</si>
  <si>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</si>
  <si>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</si>
  <si>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</si>
  <si>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</si>
  <si>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</si>
  <si>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</si>
  <si>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</si>
  <si>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</si>
  <si>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</si>
  <si>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</si>
  <si>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</si>
  <si>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</si>
  <si>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</si>
  <si>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</si>
  <si>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</si>
  <si>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</si>
  <si>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</si>
  <si>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</si>
  <si>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</si>
  <si>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</si>
  <si>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</si>
  <si>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</si>
  <si>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</si>
  <si>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</si>
  <si>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</si>
  <si>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</si>
  <si>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</si>
  <si>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</si>
  <si>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</si>
  <si>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</si>
  <si>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</si>
  <si>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</si>
  <si>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</si>
  <si>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</si>
  <si>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</si>
  <si>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</si>
  <si>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</si>
  <si>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</si>
  <si>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</si>
  <si>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</si>
  <si>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</si>
  <si>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</si>
  <si>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</si>
  <si>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</si>
  <si>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</si>
  <si>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</si>
  <si>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</si>
  <si>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</si>
  <si>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</si>
  <si>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</si>
  <si>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</si>
  <si>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</si>
  <si>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</si>
  <si>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</si>
  <si>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</si>
  <si>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</si>
  <si>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</si>
  <si>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</si>
  <si>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</si>
  <si>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</si>
  <si>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</si>
  <si>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</si>
  <si>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</si>
  <si>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</si>
  <si>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</si>
  <si>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</si>
  <si>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</si>
  <si>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</si>
  <si>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</si>
  <si>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</si>
  <si>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</si>
  <si>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</si>
  <si>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</si>
  <si>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</si>
  <si>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</si>
  <si>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</si>
  <si>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</si>
  <si>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</si>
  <si>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</si>
  <si>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</si>
  <si>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</si>
  <si>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</si>
  <si>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</si>
  <si>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</si>
  <si>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</si>
  <si>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</si>
  <si>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</si>
  <si>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</si>
  <si>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</si>
  <si>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</si>
  <si>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</si>
  <si>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</si>
  <si>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</si>
  <si>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</si>
  <si>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</si>
  <si>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</si>
  <si>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</si>
  <si>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</si>
  <si>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</si>
  <si>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</si>
  <si>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</si>
  <si>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</si>
  <si>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</si>
  <si>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</si>
  <si>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</si>
  <si>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</si>
  <si>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</si>
  <si>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</si>
  <si>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</si>
  <si>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</si>
  <si>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</si>
  <si>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</si>
  <si>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</si>
  <si>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</si>
  <si>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</si>
  <si>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</si>
  <si>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</si>
  <si>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</si>
  <si>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</si>
  <si>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</si>
  <si>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</si>
  <si>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</si>
  <si>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</si>
  <si>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</si>
  <si>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</si>
  <si>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</si>
  <si>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</si>
  <si>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</si>
  <si>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</si>
  <si>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</si>
  <si>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</si>
  <si>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</si>
  <si>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</si>
  <si>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</si>
  <si>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</si>
  <si>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</si>
  <si>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</si>
  <si>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</si>
  <si>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</si>
  <si>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</si>
  <si>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</si>
  <si>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</si>
  <si>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</si>
  <si>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</si>
  <si>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</si>
  <si>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</si>
  <si>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</si>
  <si>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</si>
  <si>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</si>
  <si>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</si>
  <si>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</si>
  <si>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</si>
  <si>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</si>
  <si>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</si>
  <si>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</si>
  <si>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</si>
  <si>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</si>
  <si>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</si>
  <si>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</si>
  <si>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</si>
  <si>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</si>
  <si>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</si>
  <si>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</si>
  <si>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</si>
  <si>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</si>
  <si>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</si>
  <si>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</si>
  <si>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</si>
  <si>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</si>
  <si>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</si>
  <si>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</si>
  <si>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</si>
  <si>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</si>
  <si>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</si>
  <si>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</si>
  <si>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</si>
  <si>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</si>
  <si>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</si>
  <si>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</si>
  <si>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</si>
  <si>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</si>
  <si>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</si>
  <si>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</si>
  <si>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</si>
  <si>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</si>
  <si>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</si>
  <si>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</si>
  <si>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</si>
  <si>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</si>
  <si>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</si>
  <si>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</si>
  <si>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</si>
  <si>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</si>
  <si>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</si>
  <si>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</si>
  <si>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</si>
  <si>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</si>
  <si>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</si>
  <si>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</si>
  <si>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</si>
  <si>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</si>
  <si>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</si>
  <si>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</si>
  <si>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</si>
  <si>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</si>
  <si>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</si>
  <si>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</si>
  <si>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</si>
  <si>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</si>
  <si>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</si>
  <si>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</si>
  <si>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</si>
  <si>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</si>
  <si>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</si>
  <si>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</si>
  <si>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</si>
  <si>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</si>
  <si>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</si>
  <si>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</si>
  <si>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</si>
  <si>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</si>
  <si>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</si>
  <si>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</si>
  <si>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</si>
  <si>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</si>
  <si>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</si>
  <si>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</si>
  <si>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</si>
  <si>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</si>
  <si>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</si>
  <si>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</si>
  <si>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</si>
  <si>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</si>
  <si>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</si>
  <si>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</si>
  <si>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</si>
  <si>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</si>
  <si>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</si>
  <si>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</si>
  <si>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</si>
  <si>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</si>
  <si>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</si>
  <si>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</si>
  <si>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</si>
  <si>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</si>
  <si>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</si>
  <si>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</si>
  <si>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</si>
  <si>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</si>
  <si>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</si>
  <si>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</si>
  <si>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</si>
  <si>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</si>
  <si>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</si>
  <si>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</si>
  <si>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</si>
  <si>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</si>
  <si>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</si>
  <si>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</si>
  <si>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</si>
  <si>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</si>
  <si>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</si>
  <si>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</si>
  <si>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</si>
  <si>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</si>
  <si>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</si>
  <si>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</si>
  <si>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</si>
  <si>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</si>
  <si>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</si>
  <si>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</si>
  <si>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</si>
  <si>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</si>
  <si>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</si>
  <si>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</si>
  <si>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</si>
  <si>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</si>
  <si>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</si>
  <si>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</si>
  <si>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</si>
  <si>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</si>
  <si>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</si>
  <si>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</si>
  <si>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</si>
  <si>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</si>
  <si>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</si>
  <si>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</si>
  <si>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</si>
  <si>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</si>
  <si>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</si>
  <si>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</si>
  <si>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</si>
  <si>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</si>
  <si>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</si>
  <si>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</si>
  <si>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</si>
  <si>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</si>
  <si>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</si>
  <si>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</si>
  <si>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</si>
  <si>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</si>
  <si>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</si>
  <si>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</si>
  <si>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</si>
  <si>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</si>
  <si>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</si>
  <si>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</si>
  <si>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</si>
  <si>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</si>
  <si>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</si>
  <si>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</si>
  <si>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</si>
  <si>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</si>
  <si>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</si>
  <si>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</si>
  <si>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</si>
  <si>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</si>
  <si>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</si>
  <si>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</si>
  <si>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</si>
  <si>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</si>
  <si>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</si>
  <si>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</si>
  <si>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</si>
  <si>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</si>
  <si>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</si>
  <si>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</si>
  <si>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</si>
  <si>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</si>
  <si>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</si>
  <si>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</si>
  <si>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</si>
  <si>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</si>
  <si>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</si>
  <si>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</si>
  <si>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</si>
  <si>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</si>
  <si>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</si>
  <si>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</si>
  <si>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</si>
  <si>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</si>
  <si>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</si>
  <si>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</si>
  <si>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</si>
  <si>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</si>
  <si>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</si>
  <si>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</si>
  <si>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</si>
  <si>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</si>
  <si>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</si>
  <si>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</si>
  <si>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</si>
  <si>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</si>
  <si>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</si>
  <si>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</si>
  <si>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</si>
  <si>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</si>
  <si>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</si>
  <si>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</si>
  <si>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</si>
  <si>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</si>
  <si>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</si>
  <si>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</si>
  <si>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</si>
  <si>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</si>
  <si>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</si>
  <si>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</si>
  <si>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</si>
  <si>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</si>
  <si>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</si>
  <si>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</si>
  <si>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</si>
  <si>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</si>
  <si>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</si>
  <si>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</si>
  <si>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</si>
  <si>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</si>
  <si>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</si>
  <si>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</si>
  <si>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</si>
  <si>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</si>
  <si>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</si>
  <si>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</si>
  <si>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</si>
  <si>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</si>
  <si>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</si>
  <si>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</si>
  <si>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</si>
  <si>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</si>
  <si>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</si>
  <si>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</si>
  <si>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</si>
  <si>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</si>
  <si>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</si>
  <si>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</si>
  <si>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</si>
  <si>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</si>
  <si>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</si>
  <si>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</si>
  <si>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</si>
  <si>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</si>
  <si>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</si>
  <si>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</si>
  <si>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</si>
  <si>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</si>
  <si>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</si>
  <si>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</si>
  <si>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</si>
  <si>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</si>
  <si>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</si>
  <si>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</si>
  <si>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</si>
  <si>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</si>
  <si>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</si>
  <si>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</si>
  <si>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</si>
  <si>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</si>
  <si>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</si>
  <si>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</si>
  <si>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</si>
  <si>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</si>
  <si>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</si>
  <si>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</si>
  <si>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</si>
  <si>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</si>
  <si>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</si>
  <si>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</si>
  <si>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</si>
  <si>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</si>
  <si>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</si>
  <si>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</si>
  <si>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</si>
  <si>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</si>
  <si>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</si>
  <si>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</si>
  <si>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</si>
  <si>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</si>
  <si>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</si>
  <si>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</si>
  <si>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</si>
  <si>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</si>
  <si>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</si>
  <si>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</si>
  <si>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</si>
  <si>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</si>
  <si>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</si>
  <si>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</si>
  <si>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</si>
  <si>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</si>
  <si>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</si>
  <si>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</si>
  <si>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</si>
  <si>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</si>
  <si>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</si>
  <si>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</si>
  <si>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</si>
  <si>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</si>
  <si>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</si>
  <si>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</si>
  <si>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</si>
  <si>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</si>
  <si>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</si>
  <si>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</si>
  <si>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</si>
  <si>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</si>
  <si>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</si>
  <si>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</si>
  <si>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</si>
  <si>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</si>
  <si>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</si>
  <si>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</si>
  <si>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</si>
  <si>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</si>
  <si>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</si>
  <si>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</si>
  <si>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</si>
  <si>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</si>
  <si>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</si>
  <si>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</si>
  <si>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</si>
  <si>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</si>
  <si>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</si>
  <si>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</si>
  <si>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</si>
  <si>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</si>
  <si>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</si>
  <si>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</si>
  <si>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</si>
  <si>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</si>
  <si>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</si>
  <si>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</si>
  <si>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</si>
  <si>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</si>
  <si>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</si>
  <si>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</si>
  <si>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</si>
  <si>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</si>
  <si>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</si>
  <si>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</si>
  <si>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</si>
  <si>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</si>
  <si>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</si>
  <si>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</si>
  <si>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</si>
  <si>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</si>
  <si>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</si>
  <si>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</si>
  <si>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</si>
  <si>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</si>
  <si>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</si>
  <si>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</si>
  <si>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</si>
  <si>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</si>
  <si>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</si>
  <si>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</si>
  <si>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</si>
  <si>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</si>
  <si>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</si>
  <si>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</si>
  <si>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</si>
  <si>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</si>
  <si>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</si>
  <si>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</si>
  <si>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</si>
  <si>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</si>
  <si>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</si>
  <si>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</si>
  <si>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</si>
  <si>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</si>
  <si>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</si>
  <si>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</si>
  <si>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</si>
  <si>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</si>
  <si>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</si>
  <si>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</si>
  <si>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</si>
  <si>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</si>
  <si>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</si>
  <si>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</si>
  <si>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</si>
  <si>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</si>
  <si>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</si>
  <si>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</si>
  <si>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</si>
  <si>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</si>
  <si>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</si>
  <si>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</si>
  <si>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</si>
  <si>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</si>
  <si>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</si>
  <si>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</si>
  <si>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</si>
  <si>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</si>
  <si>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</si>
  <si>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</si>
  <si>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</si>
  <si>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</si>
  <si>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</si>
  <si>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</si>
  <si>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</si>
  <si>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</si>
  <si>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</si>
  <si>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</si>
  <si>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</si>
  <si>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</si>
  <si>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</si>
  <si>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</si>
  <si>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</si>
  <si>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</si>
  <si>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</si>
  <si>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</si>
  <si>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</si>
  <si>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</si>
  <si>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</si>
  <si>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</si>
  <si>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</si>
  <si>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</si>
  <si>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</si>
  <si>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</si>
  <si>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</si>
  <si>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</si>
  <si>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</si>
  <si>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</si>
  <si>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</si>
  <si>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</si>
  <si>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</si>
  <si>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</si>
  <si>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</si>
  <si>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</si>
  <si>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</si>
  <si>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</si>
  <si>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</si>
  <si>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</si>
  <si>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</si>
  <si>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</si>
  <si>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</si>
  <si>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</si>
  <si>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</si>
  <si>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</si>
  <si>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</si>
  <si>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</si>
  <si>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</si>
  <si>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</si>
  <si>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</si>
  <si>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</si>
  <si>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</si>
  <si>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</si>
  <si>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</si>
  <si>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</si>
  <si>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</si>
  <si>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</si>
  <si>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</si>
  <si>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</si>
  <si>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</si>
  <si>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</si>
  <si>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</si>
  <si>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</si>
  <si>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</si>
  <si>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</si>
  <si>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</si>
  <si>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</si>
  <si>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</si>
  <si>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</si>
  <si>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</si>
  <si>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</si>
  <si>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</si>
  <si>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</si>
  <si>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</si>
  <si>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</si>
  <si>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</si>
  <si>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</si>
  <si>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</si>
  <si>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</si>
  <si>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</si>
  <si>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</si>
  <si>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</si>
  <si>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</si>
  <si>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</si>
  <si>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</si>
  <si>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</si>
  <si>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</si>
  <si>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</si>
  <si>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</si>
  <si>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</si>
  <si>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</si>
  <si>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</si>
  <si>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</si>
  <si>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</si>
  <si>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</si>
  <si>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</si>
  <si>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</si>
  <si>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</si>
  <si>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</si>
  <si>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</si>
  <si>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</si>
  <si>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</si>
  <si>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</si>
  <si>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</si>
  <si>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</si>
  <si>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</si>
  <si>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</si>
  <si>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</si>
  <si>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</si>
  <si>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</si>
  <si>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</si>
  <si>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</si>
  <si>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</si>
  <si>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</si>
  <si>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</si>
  <si>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</si>
  <si>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</si>
  <si>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</si>
  <si>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</si>
  <si>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</si>
  <si>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</si>
  <si>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</si>
  <si>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</si>
  <si>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</si>
  <si>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</si>
  <si>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</si>
  <si>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</si>
  <si>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</si>
  <si>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</si>
  <si>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</si>
  <si>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</si>
  <si>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</si>
  <si>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</si>
  <si>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</si>
  <si>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</si>
  <si>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</si>
  <si>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</si>
  <si>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</si>
  <si>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</si>
  <si>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</si>
  <si>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</si>
  <si>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</si>
  <si>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</si>
  <si>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</si>
  <si>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</si>
  <si>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</si>
  <si>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</si>
  <si>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</si>
  <si>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</si>
  <si>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</si>
  <si>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</si>
  <si>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</si>
  <si>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</si>
  <si>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</si>
  <si>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</si>
  <si>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</si>
  <si>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</si>
  <si>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</si>
  <si>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</si>
  <si>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</si>
  <si>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</si>
  <si>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</si>
  <si>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</si>
  <si>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</si>
  <si>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</si>
  <si>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</si>
  <si>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</si>
  <si>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</si>
  <si>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</si>
  <si>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</si>
  <si>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</si>
  <si>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</si>
  <si>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</si>
  <si>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</si>
  <si>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</si>
  <si>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</si>
  <si>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</si>
  <si>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</si>
  <si>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</si>
  <si>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</si>
  <si>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</si>
  <si>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</si>
  <si>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</si>
  <si>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</si>
  <si>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</si>
  <si>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</si>
  <si>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</si>
  <si>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</si>
  <si>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</si>
  <si>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</si>
  <si>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</si>
  <si>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</si>
  <si>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</si>
  <si>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</si>
  <si>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</si>
  <si>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</si>
  <si>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</si>
  <si>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</si>
  <si>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</si>
  <si>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</si>
  <si>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</si>
  <si>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</si>
  <si>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</si>
  <si>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</si>
  <si>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</si>
  <si>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</si>
  <si>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</si>
  <si>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</si>
  <si>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</si>
  <si>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</si>
  <si>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</si>
  <si>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</si>
  <si>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</si>
  <si>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</si>
  <si>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</si>
  <si>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</si>
  <si>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</si>
  <si>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</si>
  <si>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</si>
  <si>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</si>
  <si>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</si>
  <si>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</si>
  <si>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</si>
  <si>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</si>
  <si>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</si>
  <si>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</si>
  <si>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</si>
  <si>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</si>
  <si>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</si>
  <si>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</si>
  <si>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</si>
  <si>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</si>
  <si>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</si>
  <si>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</si>
  <si>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</si>
  <si>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</si>
  <si>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</si>
  <si>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</si>
  <si>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</si>
  <si>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</si>
  <si>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</si>
  <si>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</si>
  <si>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</si>
  <si>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</si>
  <si>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</si>
  <si>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</si>
  <si>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</si>
  <si>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</si>
  <si>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</si>
  <si>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</si>
  <si>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</si>
  <si>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</si>
  <si>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</si>
  <si>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</si>
  <si>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</si>
  <si>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</si>
  <si>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</si>
  <si>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</si>
  <si>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</si>
  <si>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</si>
  <si>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</si>
  <si>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</si>
  <si>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</si>
  <si>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</si>
  <si>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</si>
  <si>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</si>
  <si>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</si>
  <si>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</si>
  <si>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</si>
  <si>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</si>
  <si>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</si>
  <si>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</si>
  <si>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</si>
  <si>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</si>
  <si>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</si>
  <si>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</si>
  <si>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</si>
  <si>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</si>
  <si>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</si>
  <si>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</si>
  <si>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</si>
  <si>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</si>
  <si>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</si>
  <si>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</si>
  <si>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</si>
  <si>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</si>
  <si>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</si>
  <si>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</si>
  <si>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</si>
  <si>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</si>
  <si>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</si>
  <si>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</si>
  <si>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</si>
  <si>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</si>
  <si>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</si>
  <si>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</si>
  <si>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</si>
  <si>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</si>
  <si>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</si>
  <si>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</si>
  <si>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</si>
  <si>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</si>
  <si>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</si>
  <si>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</si>
  <si>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</si>
  <si>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</si>
  <si>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</si>
  <si>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</si>
  <si>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</si>
  <si>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</si>
  <si>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</si>
  <si>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</si>
  <si>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</si>
  <si>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</si>
  <si>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</si>
  <si>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</si>
  <si>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</si>
  <si>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</si>
  <si>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</si>
  <si>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</si>
  <si>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</si>
  <si>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</si>
  <si>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</si>
  <si>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</si>
  <si>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</si>
  <si>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</si>
  <si>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</si>
  <si>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</si>
  <si>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</si>
  <si>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</si>
  <si>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</si>
  <si>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</si>
  <si>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</si>
  <si>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</si>
  <si>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</si>
  <si>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</si>
  <si>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</si>
  <si>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</si>
  <si>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</si>
  <si>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</si>
  <si>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</si>
  <si>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</si>
  <si>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</si>
  <si>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</si>
  <si>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</si>
  <si>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</si>
  <si>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</si>
  <si>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</si>
  <si>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</si>
  <si>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</si>
  <si>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</si>
  <si>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</si>
  <si>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</si>
  <si>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</si>
  <si>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</si>
  <si>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</si>
  <si>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</si>
  <si>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</si>
  <si>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</si>
  <si>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</si>
  <si>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</si>
  <si>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</si>
  <si>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</si>
  <si>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</si>
  <si>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</si>
  <si>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</si>
  <si>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</si>
  <si>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</si>
  <si>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</si>
  <si>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</si>
  <si>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</si>
  <si>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</si>
  <si>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</si>
  <si>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</si>
  <si>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</si>
  <si>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</si>
  <si>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</si>
  <si>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</si>
  <si>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</si>
  <si>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</si>
  <si>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</si>
  <si>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</si>
  <si>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</si>
  <si>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</si>
  <si>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</si>
  <si>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</si>
  <si>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</si>
  <si>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</si>
  <si>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</si>
  <si>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</si>
  <si>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</si>
  <si>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</si>
  <si>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</si>
  <si>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</si>
  <si>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</si>
  <si>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</si>
  <si>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</si>
  <si>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</si>
  <si>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</si>
  <si>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</si>
  <si>
    <t xml:space="preserve">令和５年度の算定状況</t>
  </si>
  <si>
    <t xml:space="preserve">令和６年４・５月の算定状況</t>
  </si>
  <si>
    <t xml:space="preserve">令和５年度から令和６年４・５月への移行パターン</t>
  </si>
  <si>
    <t xml:space="preserve">令和６年６月以降の算定状況</t>
  </si>
  <si>
    <t xml:space="preserve">令和５年度から令和６年６月以降への移行パターン</t>
  </si>
  <si>
    <t xml:space="preserve">処遇加算Ⅰ特定加算Ⅰベア加算</t>
  </si>
  <si>
    <t xml:space="preserve">処遇加算Ⅰ特定加算Ⅰベア加算から新加算Ⅰ</t>
  </si>
  <si>
    <t xml:space="preserve">処遇加算Ⅰ特定加算Ⅰベア加算なし</t>
  </si>
  <si>
    <t xml:space="preserve">処遇加算Ⅰ特定加算Ⅰベア加算から新加算Ⅱ</t>
  </si>
  <si>
    <t xml:space="preserve">処遇加算Ⅰ特定加算Ⅱベア加算</t>
  </si>
  <si>
    <t xml:space="preserve">処遇加算Ⅰ特定加算Ⅰベア加算から新加算Ⅲ</t>
  </si>
  <si>
    <t xml:space="preserve">処遇加算Ⅰ特定加算Ⅱベア加算なし</t>
  </si>
  <si>
    <t xml:space="preserve">処遇加算Ⅰ特定加算Ⅰベア加算から新加算Ⅳ</t>
  </si>
  <si>
    <t xml:space="preserve">処遇加算Ⅰ特定加算なしベア加算</t>
  </si>
  <si>
    <t xml:space="preserve">処遇加算Ⅰ特定加算Ⅰベア加算なしから新加算Ⅰ</t>
  </si>
  <si>
    <t xml:space="preserve">処遇加算Ⅰ特定加算なしベア加算なし</t>
  </si>
  <si>
    <t xml:space="preserve">処遇加算Ⅰ特定加算Ⅰベア加算なしから新加算Ⅱ</t>
  </si>
  <si>
    <t xml:space="preserve">処遇加算Ⅱ特定加算Ⅰベア加算</t>
  </si>
  <si>
    <t xml:space="preserve">処遇加算Ⅰ特定加算Ⅰベア加算なしから新加算Ⅲ</t>
  </si>
  <si>
    <t xml:space="preserve">処遇加算Ⅱ特定加算Ⅰベア加算なし</t>
  </si>
  <si>
    <t xml:space="preserve">処遇加算Ⅰ特定加算Ⅰベア加算なしから新加算Ⅳ</t>
  </si>
  <si>
    <t xml:space="preserve">処遇加算Ⅱ特定加算Ⅱベア加算</t>
  </si>
  <si>
    <t xml:space="preserve">処遇加算Ⅰ特定加算Ⅰベア加算なしから新加算Ⅴ（１）</t>
  </si>
  <si>
    <t xml:space="preserve">処遇加算Ⅱ特定加算Ⅱベア加算なし</t>
  </si>
  <si>
    <t xml:space="preserve">処遇加算Ⅰ特定加算Ⅱベア加算から新加算Ⅰ</t>
  </si>
  <si>
    <t xml:space="preserve">処遇加算Ⅱ特定加算なしベア加算</t>
  </si>
  <si>
    <t xml:space="preserve">処遇加算Ⅰ特定加算Ⅱベア加算から新加算Ⅱ</t>
  </si>
  <si>
    <t xml:space="preserve">処遇加算Ⅱ特定加算なしベア加算なし</t>
  </si>
  <si>
    <t xml:space="preserve">処遇加算Ⅰ特定加算Ⅱベア加算から新加算Ⅲ</t>
  </si>
  <si>
    <t xml:space="preserve">処遇加算Ⅲ特定加算Ⅰベア加算</t>
  </si>
  <si>
    <t xml:space="preserve">処遇加算Ⅰ特定加算Ⅱベア加算から新加算Ⅳ</t>
  </si>
  <si>
    <t xml:space="preserve">処遇加算Ⅲ特定加算Ⅰベア加算なし</t>
  </si>
  <si>
    <t xml:space="preserve">処遇加算Ⅰ特定加算Ⅱベア加算なしから新加算Ⅰ</t>
  </si>
  <si>
    <t xml:space="preserve">処遇加算Ⅲ特定加算Ⅱベア加算</t>
  </si>
  <si>
    <t xml:space="preserve">処遇加算Ⅰ特定加算Ⅱベア加算なしから新加算Ⅱ</t>
  </si>
  <si>
    <t xml:space="preserve">処遇加算Ⅲ特定加算Ⅱベア加算なし</t>
  </si>
  <si>
    <t xml:space="preserve">処遇加算Ⅰ特定加算Ⅱベア加算なしから新加算Ⅲ</t>
  </si>
  <si>
    <t xml:space="preserve">処遇加算Ⅲ特定加算なしベア加算</t>
  </si>
  <si>
    <t xml:space="preserve">処遇加算Ⅰ特定加算Ⅱベア加算なしから新加算Ⅳ</t>
  </si>
  <si>
    <t xml:space="preserve">処遇加算Ⅲ特定加算なしベア加算なし</t>
  </si>
  <si>
    <t xml:space="preserve">処遇加算Ⅰ特定加算Ⅱベア加算なしから新加算Ⅴ（３）</t>
  </si>
  <si>
    <t xml:space="preserve">処遇加算なし特定加算なしベア加算なし</t>
  </si>
  <si>
    <t xml:space="preserve">処遇加算Ⅰ特定加算なしベア加算から新加算Ⅰ</t>
  </si>
  <si>
    <t xml:space="preserve">処遇加算Ⅰ特定加算なしベア加算から新加算Ⅱ</t>
  </si>
  <si>
    <t xml:space="preserve">処遇加算Ⅰ特定加算なしベア加算から新加算Ⅲ</t>
  </si>
  <si>
    <t xml:space="preserve">処遇加算Ⅰ特定加算なしベア加算から新加算Ⅳ</t>
  </si>
  <si>
    <t xml:space="preserve">処遇加算Ⅰ特定加算なしベア加算なしから新加算Ⅰ</t>
  </si>
  <si>
    <t xml:space="preserve">処遇加算Ⅰ特定加算なしベア加算なしから新加算Ⅱ</t>
  </si>
  <si>
    <t xml:space="preserve">処遇加算Ⅰ特定加算なしベア加算なしから新加算Ⅲ</t>
  </si>
  <si>
    <t xml:space="preserve">処遇加算Ⅰ特定加算なしベア加算なしから新加算Ⅳ</t>
  </si>
  <si>
    <t xml:space="preserve">処遇加算Ⅰ特定加算なしベア加算なしから新加算Ⅴ（８）</t>
  </si>
  <si>
    <t xml:space="preserve">処遇加算Ⅱ特定加算Ⅰベア加算から新加算Ⅰ</t>
  </si>
  <si>
    <t xml:space="preserve">処遇加算Ⅱ特定加算Ⅰベア加算から新加算Ⅱ</t>
  </si>
  <si>
    <t xml:space="preserve">処遇加算Ⅱ特定加算Ⅰベア加算から新加算Ⅲ</t>
  </si>
  <si>
    <t xml:space="preserve">処遇加算Ⅱ特定加算Ⅰベア加算から新加算Ⅳ</t>
  </si>
  <si>
    <t xml:space="preserve">処遇加算Ⅱ特定加算Ⅰベア加算から新加算Ⅴ（２）</t>
  </si>
  <si>
    <t xml:space="preserve">処遇加算Ⅱ特定加算Ⅰベア加算なしから新加算Ⅰ</t>
  </si>
  <si>
    <t xml:space="preserve">処遇加算Ⅱ特定加算Ⅰベア加算なしから新加算Ⅱ</t>
  </si>
  <si>
    <t xml:space="preserve">処遇加算Ⅱ特定加算Ⅰベア加算なしから新加算Ⅲ</t>
  </si>
  <si>
    <t xml:space="preserve">処遇加算Ⅱ特定加算Ⅰベア加算なしから新加算Ⅳ</t>
  </si>
  <si>
    <t xml:space="preserve">処遇加算Ⅱ特定加算Ⅰベア加算なしから新加算Ⅴ（５）</t>
  </si>
  <si>
    <t xml:space="preserve">処遇加算Ⅱ特定加算Ⅱベア加算から新加算Ⅰ</t>
  </si>
  <si>
    <t xml:space="preserve">処遇加算Ⅱ特定加算Ⅱベア加算から新加算Ⅱ</t>
  </si>
  <si>
    <t xml:space="preserve">処遇加算Ⅱ特定加算Ⅱベア加算から新加算Ⅲ</t>
  </si>
  <si>
    <t xml:space="preserve">処遇加算Ⅱ特定加算Ⅱベア加算から新加算Ⅳ</t>
  </si>
  <si>
    <t xml:space="preserve">処遇加算Ⅱ特定加算Ⅱベア加算から新加算Ⅴ（４）</t>
  </si>
  <si>
    <t xml:space="preserve">処遇加算Ⅱ特定加算Ⅱベア加算なしから新加算Ⅰ</t>
  </si>
  <si>
    <t xml:space="preserve">処遇加算Ⅱ特定加算Ⅱベア加算なしから新加算Ⅱ</t>
  </si>
  <si>
    <t xml:space="preserve">処遇加算Ⅱ特定加算Ⅱベア加算なしから新加算Ⅲ</t>
  </si>
  <si>
    <t xml:space="preserve">処遇加算Ⅱ特定加算Ⅱベア加算なしから新加算Ⅳ</t>
  </si>
  <si>
    <t xml:space="preserve">処遇加算Ⅱ特定加算Ⅱベア加算なしから新加算Ⅴ（６）</t>
  </si>
  <si>
    <t xml:space="preserve">処遇加算Ⅱ特定加算なしベア加算から新加算Ⅰ</t>
  </si>
  <si>
    <t xml:space="preserve">処遇加算Ⅱ特定加算なしベア加算から新加算Ⅱ</t>
  </si>
  <si>
    <t xml:space="preserve">処遇加算Ⅱ特定加算なしベア加算から新加算Ⅲ</t>
  </si>
  <si>
    <t xml:space="preserve">処遇加算Ⅱ特定加算なしベア加算から新加算Ⅳ</t>
  </si>
  <si>
    <t xml:space="preserve">処遇加算Ⅱ特定加算なしベア加算なしから新加算Ⅰ</t>
  </si>
  <si>
    <t xml:space="preserve">処遇加算Ⅱ特定加算なしベア加算なしから新加算Ⅱ</t>
  </si>
  <si>
    <t xml:space="preserve">処遇加算Ⅱ特定加算なしベア加算なしから新加算Ⅲ</t>
  </si>
  <si>
    <t xml:space="preserve">処遇加算Ⅱ特定加算なしベア加算なしから新加算Ⅳ</t>
  </si>
  <si>
    <r>
      <rPr>
        <sz val="10"/>
        <rFont val="Noto Sans CJK JP"/>
        <family val="2"/>
      </rPr>
      <t xml:space="preserve">処遇加算Ⅱ特定加算なしベア加算なしから新加算Ⅴ（</t>
    </r>
    <r>
      <rPr>
        <sz val="10"/>
        <rFont val="ＭＳ Ｐゴシック"/>
        <family val="3"/>
        <charset val="128"/>
      </rPr>
      <t xml:space="preserve">11</t>
    </r>
    <r>
      <rPr>
        <sz val="10"/>
        <rFont val="Noto Sans CJK JP"/>
        <family val="2"/>
      </rPr>
      <t xml:space="preserve">）</t>
    </r>
  </si>
  <si>
    <t xml:space="preserve">処遇加算Ⅲ特定加算Ⅰベア加算から新加算Ⅰ</t>
  </si>
  <si>
    <t xml:space="preserve">処遇加算Ⅲ特定加算Ⅰベア加算から新加算Ⅱ</t>
  </si>
  <si>
    <t xml:space="preserve">処遇加算Ⅲ特定加算Ⅰベア加算から新加算Ⅲ</t>
  </si>
  <si>
    <t xml:space="preserve">処遇加算Ⅲ特定加算Ⅰベア加算から新加算Ⅳ</t>
  </si>
  <si>
    <t xml:space="preserve">処遇加算Ⅲ特定加算Ⅰベア加算から新加算Ⅴ（７）</t>
  </si>
  <si>
    <t xml:space="preserve">処遇加算Ⅲ特定加算Ⅰベア加算なしから新加算Ⅰ</t>
  </si>
  <si>
    <t xml:space="preserve">処遇加算Ⅲ特定加算Ⅰベア加算なしから新加算Ⅱ</t>
  </si>
  <si>
    <t xml:space="preserve">処遇加算Ⅲ特定加算Ⅰベア加算なしから新加算Ⅲ</t>
  </si>
  <si>
    <t xml:space="preserve">処遇加算Ⅲ特定加算Ⅰベア加算なしから新加算Ⅳ</t>
  </si>
  <si>
    <r>
      <rPr>
        <sz val="10"/>
        <rFont val="Noto Sans CJK JP"/>
        <family val="2"/>
      </rPr>
      <t xml:space="preserve">処遇加算Ⅲ特定加算Ⅰベア加算なしから新加算Ⅴ（</t>
    </r>
    <r>
      <rPr>
        <sz val="10"/>
        <rFont val="ＭＳ Ｐゴシック"/>
        <family val="3"/>
        <charset val="128"/>
      </rPr>
      <t xml:space="preserve">10</t>
    </r>
    <r>
      <rPr>
        <sz val="10"/>
        <rFont val="Noto Sans CJK JP"/>
        <family val="2"/>
      </rPr>
      <t xml:space="preserve">）</t>
    </r>
  </si>
  <si>
    <t xml:space="preserve">処遇加算Ⅲ特定加算Ⅱベア加算から新加算Ⅰ</t>
  </si>
  <si>
    <t xml:space="preserve">処遇加算Ⅲ特定加算Ⅱベア加算から新加算Ⅱ</t>
  </si>
  <si>
    <t xml:space="preserve">処遇加算Ⅲ特定加算Ⅱベア加算から新加算Ⅲ</t>
  </si>
  <si>
    <t xml:space="preserve">処遇加算Ⅲ特定加算Ⅱベア加算から新加算Ⅳ</t>
  </si>
  <si>
    <t xml:space="preserve">処遇加算Ⅲ特定加算Ⅱベア加算から新加算Ⅴ（９）</t>
  </si>
  <si>
    <t xml:space="preserve">処遇加算Ⅲ特定加算Ⅱベア加算なしから新加算Ⅰ</t>
  </si>
  <si>
    <t xml:space="preserve">処遇加算Ⅲ特定加算Ⅱベア加算なしから新加算Ⅱ</t>
  </si>
  <si>
    <t xml:space="preserve">処遇加算Ⅲ特定加算Ⅱベア加算なしから新加算Ⅲ</t>
  </si>
  <si>
    <t xml:space="preserve">処遇加算Ⅲ特定加算Ⅱベア加算なしから新加算Ⅳ</t>
  </si>
  <si>
    <r>
      <rPr>
        <sz val="10"/>
        <rFont val="Noto Sans CJK JP"/>
        <family val="2"/>
      </rPr>
      <t xml:space="preserve">処遇加算Ⅲ特定加算Ⅱベア加算なしから新加算Ⅴ（</t>
    </r>
    <r>
      <rPr>
        <sz val="10"/>
        <rFont val="ＭＳ Ｐゴシック"/>
        <family val="3"/>
        <charset val="128"/>
      </rPr>
      <t xml:space="preserve">12</t>
    </r>
    <r>
      <rPr>
        <sz val="10"/>
        <rFont val="Noto Sans CJK JP"/>
        <family val="2"/>
      </rPr>
      <t xml:space="preserve">）</t>
    </r>
  </si>
  <si>
    <t xml:space="preserve">処遇加算Ⅲ特定加算なしベア加算から新加算Ⅰ</t>
  </si>
  <si>
    <t xml:space="preserve">処遇加算Ⅲ特定加算なしベア加算から新加算Ⅱ</t>
  </si>
  <si>
    <t xml:space="preserve">処遇加算Ⅲ特定加算なしベア加算から新加算Ⅲ</t>
  </si>
  <si>
    <t xml:space="preserve">処遇加算Ⅲ特定加算なしベア加算から新加算Ⅳ</t>
  </si>
  <si>
    <r>
      <rPr>
        <sz val="10"/>
        <rFont val="Noto Sans CJK JP"/>
        <family val="2"/>
      </rPr>
      <t xml:space="preserve">処遇加算Ⅲ特定加算なしベア加算から新加算Ⅴ（</t>
    </r>
    <r>
      <rPr>
        <sz val="10"/>
        <rFont val="ＭＳ Ｐゴシック"/>
        <family val="3"/>
        <charset val="128"/>
      </rPr>
      <t xml:space="preserve">13</t>
    </r>
    <r>
      <rPr>
        <sz val="10"/>
        <rFont val="Noto Sans CJK JP"/>
        <family val="2"/>
      </rPr>
      <t xml:space="preserve">）</t>
    </r>
  </si>
  <si>
    <t xml:space="preserve">処遇加算Ⅲ特定加算なしベア加算なしから新加算Ⅰ</t>
  </si>
  <si>
    <t xml:space="preserve">処遇加算Ⅲ特定加算なしベア加算なしから新加算Ⅱ</t>
  </si>
  <si>
    <t xml:space="preserve">処遇加算Ⅲ特定加算なしベア加算なしから新加算Ⅲ</t>
  </si>
  <si>
    <t xml:space="preserve">処遇加算Ⅲ特定加算なしベア加算なしから新加算Ⅳ</t>
  </si>
  <si>
    <r>
      <rPr>
        <sz val="10"/>
        <rFont val="Noto Sans CJK JP"/>
        <family val="2"/>
      </rPr>
      <t xml:space="preserve">処遇加算Ⅲ特定加算なしベア加算なしから新加算Ⅴ（</t>
    </r>
    <r>
      <rPr>
        <sz val="10"/>
        <rFont val="ＭＳ Ｐゴシック"/>
        <family val="3"/>
        <charset val="128"/>
      </rPr>
      <t xml:space="preserve">14</t>
    </r>
    <r>
      <rPr>
        <sz val="10"/>
        <rFont val="Noto Sans CJK JP"/>
        <family val="2"/>
      </rPr>
      <t xml:space="preserve">）</t>
    </r>
  </si>
  <si>
    <t xml:space="preserve">処遇加算なし特定加算なしベア加算なしから新加算Ⅰ</t>
  </si>
  <si>
    <t xml:space="preserve">処遇加算なし特定加算なしベア加算なしから新加算Ⅱ</t>
  </si>
  <si>
    <t xml:space="preserve">処遇加算なし特定加算なしベア加算なしから新加算Ⅲ</t>
  </si>
  <si>
    <t xml:space="preserve">処遇加算なし特定加算なしベア加算なしから新加算Ⅳ</t>
  </si>
  <si>
    <t xml:space="preserve">処遇加算なし特定加算なしベア加算なしから新加算Ⅴ（１）</t>
  </si>
  <si>
    <t xml:space="preserve">処遇加算なし特定加算なしベア加算なしから新加算Ⅴ（２）</t>
  </si>
  <si>
    <t xml:space="preserve">処遇加算なし特定加算なしベア加算なしから新加算Ⅴ（３）</t>
  </si>
  <si>
    <t xml:space="preserve">処遇加算なし特定加算なしベア加算なしから新加算Ⅴ（４）</t>
  </si>
  <si>
    <t xml:space="preserve">処遇加算なし特定加算なしベア加算なしから新加算Ⅴ（５）</t>
  </si>
  <si>
    <t xml:space="preserve">処遇加算なし特定加算なしベア加算なしから新加算Ⅴ（６）</t>
  </si>
  <si>
    <t xml:space="preserve">処遇加算なし特定加算なしベア加算なしから新加算Ⅴ（７）</t>
  </si>
  <si>
    <t xml:space="preserve">処遇加算なし特定加算なしベア加算なしから新加算Ⅴ（８）</t>
  </si>
  <si>
    <t xml:space="preserve">処遇加算なし特定加算なしベア加算なしから新加算Ⅴ（９）</t>
  </si>
  <si>
    <r>
      <rPr>
        <sz val="10"/>
        <rFont val="Noto Sans CJK JP"/>
        <family val="2"/>
      </rPr>
      <t xml:space="preserve">処遇加算なし特定加算なしベア加算なしから新加算Ⅴ（</t>
    </r>
    <r>
      <rPr>
        <sz val="10"/>
        <rFont val="ＭＳ Ｐゴシック"/>
        <family val="3"/>
        <charset val="128"/>
      </rPr>
      <t xml:space="preserve">10</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</si>
  <si>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11</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</si>
  <si>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12</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</si>
  <si>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13</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</si>
  <si>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14</t>
    </r>
    <r>
      <rPr>
        <sz val="10"/>
        <rFont val="Noto Sans CJK JP"/>
        <family val="2"/>
      </rPr>
      <t xml:space="preserve">）</t>
    </r>
  </si>
</sst>
</file>

<file path=xl/styles.xml><?xml version="1.0" encoding="utf-8"?>
<styleSheet xmlns="http://schemas.openxmlformats.org/spreadsheetml/2006/main">
  <numFmts count="15">
    <numFmt numFmtId="164" formatCode="General"/>
    <numFmt numFmtId="165" formatCode="0%"/>
    <numFmt numFmtId="166" formatCode="#,##0;[RED]\-#,##0"/>
    <numFmt numFmtId="167" formatCode="0_);[RED]\(0\)"/>
    <numFmt numFmtId="168" formatCode="#,##0_ "/>
    <numFmt numFmtId="169" formatCode="0.00_ "/>
    <numFmt numFmtId="170" formatCode="General"/>
    <numFmt numFmtId="171" formatCode="@"/>
    <numFmt numFmtId="172" formatCode="#,##0_ ;[RED]\-#,##0\ "/>
    <numFmt numFmtId="173" formatCode="0.00%"/>
    <numFmt numFmtId="174" formatCode="0.00"/>
    <numFmt numFmtId="175" formatCode="#,##0_);[RED]\(#,##0\)"/>
    <numFmt numFmtId="176" formatCode="0.000_);[RED]\(0.000\)"/>
    <numFmt numFmtId="177" formatCode="0_ "/>
    <numFmt numFmtId="178" formatCode="0.0%"/>
  </numFmts>
  <fonts count="110">
    <font>
      <sz val="11"/>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6"/>
      <name val="Noto Sans CJK JP"/>
      <family val="2"/>
    </font>
    <font>
      <b val="true"/>
      <sz val="12"/>
      <color rgb="FFFF0000"/>
      <name val="Noto Sans CJK JP"/>
      <family val="2"/>
    </font>
    <font>
      <sz val="12"/>
      <color rgb="FF000000"/>
      <name val="Noto Sans CJK JP"/>
      <family val="2"/>
    </font>
    <font>
      <sz val="12"/>
      <name val="Noto Sans CJK JP"/>
      <family val="2"/>
    </font>
    <font>
      <sz val="11"/>
      <color rgb="FF000000"/>
      <name val="Noto Sans CJK JP"/>
      <family val="2"/>
    </font>
    <font>
      <sz val="12"/>
      <color rgb="FF000000"/>
      <name val="ＭＳ Ｐゴシック"/>
      <family val="3"/>
      <charset val="128"/>
    </font>
    <font>
      <sz val="12"/>
      <color rgb="FFFF0000"/>
      <name val="Noto Sans CJK JP"/>
      <family val="2"/>
    </font>
    <font>
      <b val="true"/>
      <sz val="12"/>
      <color rgb="FF000000"/>
      <name val="Noto Sans CJK JP"/>
      <family val="2"/>
    </font>
    <font>
      <u val="single"/>
      <sz val="11"/>
      <color rgb="FF000000"/>
      <name val="ＭＳ Ｐゴシック"/>
      <family val="3"/>
      <charset val="128"/>
    </font>
    <font>
      <u val="single"/>
      <sz val="11"/>
      <color rgb="FF0000FF"/>
      <name val="ＭＳ Ｐゴシック"/>
      <family val="3"/>
      <charset val="128"/>
    </font>
    <font>
      <sz val="14"/>
      <color rgb="FF000000"/>
      <name val="ＭＳ Ｐゴシック"/>
      <family val="3"/>
      <charset val="128"/>
    </font>
    <font>
      <sz val="9"/>
      <color rgb="FF000000"/>
      <name val="Noto Sans CJK JP"/>
      <family val="2"/>
    </font>
    <font>
      <sz val="11"/>
      <color rgb="FF000000"/>
      <name val="Noto Serif CJK JP"/>
      <family val="2"/>
    </font>
    <font>
      <sz val="6"/>
      <color rgb="FF000000"/>
      <name val="Noto Serif CJK JP"/>
      <family val="2"/>
    </font>
    <font>
      <b val="true"/>
      <sz val="14"/>
      <color rgb="FF000000"/>
      <name val="Noto Serif CJK JP"/>
      <family val="2"/>
    </font>
    <font>
      <b val="true"/>
      <sz val="14"/>
      <color rgb="FF000000"/>
      <name val="Calibri"/>
      <family val="0"/>
    </font>
    <font>
      <b val="true"/>
      <sz val="11"/>
      <color rgb="FF000000"/>
      <name val="Noto Serif CJK JP"/>
      <family val="2"/>
    </font>
    <font>
      <b val="true"/>
      <sz val="12"/>
      <color rgb="FF000000"/>
      <name val="Noto Serif CJK JP"/>
      <family val="2"/>
    </font>
    <font>
      <sz val="14"/>
      <color rgb="FF000000"/>
      <name val="Noto Serif CJK JP"/>
      <family val="2"/>
    </font>
    <font>
      <b val="true"/>
      <sz val="8"/>
      <color rgb="FF000000"/>
      <name val="Noto Serif CJK JP"/>
      <family val="2"/>
    </font>
    <font>
      <sz val="18"/>
      <color rgb="FFFF0000"/>
      <name val="メイリオ"/>
      <family val="3"/>
    </font>
    <font>
      <sz val="13"/>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10"/>
      <color rgb="FFFFFFFF"/>
      <name val="Noto Sans CJK JP"/>
      <family val="2"/>
    </font>
    <font>
      <sz val="11"/>
      <color rgb="FFFFFFFF"/>
      <name val="Noto Sans CJK JP"/>
      <family val="2"/>
    </font>
    <font>
      <b val="true"/>
      <sz val="11"/>
      <color rgb="FF000000"/>
      <name val="Noto Sans CJK JP"/>
      <family val="2"/>
    </font>
    <font>
      <sz val="8"/>
      <color rgb="FF000000"/>
      <name val="Noto Sans CJK JP"/>
      <family val="2"/>
    </font>
    <font>
      <sz val="9"/>
      <name val="Noto Sans CJK JP"/>
      <family val="2"/>
    </font>
    <font>
      <sz val="10"/>
      <name val="ＭＳ Ｐゴシック"/>
      <family val="3"/>
      <charset val="128"/>
    </font>
    <font>
      <b val="true"/>
      <sz val="11"/>
      <name val="ＭＳ Ｐゴシック"/>
      <family val="3"/>
      <charset val="128"/>
    </font>
    <font>
      <sz val="9"/>
      <name val="ＭＳ Ｐゴシック"/>
      <family val="3"/>
      <charset val="128"/>
    </font>
    <font>
      <b val="true"/>
      <sz val="11"/>
      <name val="Noto Sans CJK JP"/>
      <family val="2"/>
    </font>
    <font>
      <b val="true"/>
      <sz val="9"/>
      <name val="Noto Sans CJK JP"/>
      <family val="2"/>
    </font>
    <font>
      <sz val="11"/>
      <color rgb="FFFF0000"/>
      <name val="Noto Sans CJK JP"/>
      <family val="2"/>
    </font>
    <font>
      <sz val="8"/>
      <name val="Noto Sans CJK JP"/>
      <family val="2"/>
    </font>
    <font>
      <sz val="9"/>
      <color rgb="FF404040"/>
      <name val="ＭＳ Ｐゴシック"/>
      <family val="3"/>
      <charset val="128"/>
    </font>
    <font>
      <sz val="8"/>
      <color rgb="FF000000"/>
      <name val="ＭＳ Ｐゴシック"/>
      <family val="3"/>
      <charset val="128"/>
    </font>
    <font>
      <sz val="9"/>
      <color rgb="FF000000"/>
      <name val="ＭＳ Ｐゴシック"/>
      <family val="3"/>
      <charset val="128"/>
    </font>
    <font>
      <sz val="12"/>
      <color rgb="FFFFFFFF"/>
      <name val="Noto Sans CJK JP"/>
      <family val="2"/>
    </font>
    <font>
      <b val="true"/>
      <sz val="9"/>
      <color rgb="FF000000"/>
      <name val="Noto Sans CJK JP"/>
      <family val="2"/>
    </font>
    <font>
      <sz val="8.5"/>
      <color rgb="FF000000"/>
      <name val="Noto Sans CJK JP"/>
      <family val="2"/>
    </font>
    <font>
      <u val="single"/>
      <sz val="9"/>
      <color rgb="FF000000"/>
      <name val="Noto Sans CJK JP"/>
      <family val="2"/>
    </font>
    <font>
      <sz val="7"/>
      <color rgb="FF000000"/>
      <name val="Noto Sans CJK JP"/>
      <family val="2"/>
    </font>
    <font>
      <sz val="7"/>
      <name val="Noto Sans CJK JP"/>
      <family val="2"/>
    </font>
    <font>
      <b val="true"/>
      <sz val="8"/>
      <color rgb="FF000000"/>
      <name val="Noto Sans CJK JP"/>
      <family val="2"/>
    </font>
    <font>
      <b val="true"/>
      <sz val="11"/>
      <color rgb="FFFF0000"/>
      <name val="Noto Sans CJK JP"/>
      <family val="2"/>
    </font>
    <font>
      <u val="single"/>
      <sz val="8"/>
      <color rgb="FF000000"/>
      <name val="Noto Sans CJK JP"/>
      <family val="2"/>
    </font>
    <font>
      <b val="true"/>
      <u val="single"/>
      <sz val="8"/>
      <color rgb="FF000000"/>
      <name val="Noto Sans CJK JP"/>
      <family val="2"/>
    </font>
    <font>
      <b val="true"/>
      <sz val="10"/>
      <color rgb="FF000000"/>
      <name val="ＭＳ Ｐゴシック"/>
      <family val="3"/>
      <charset val="128"/>
    </font>
    <font>
      <b val="true"/>
      <sz val="10"/>
      <color rgb="FF000000"/>
      <name val="Noto Sans CJK JP"/>
      <family val="2"/>
    </font>
    <font>
      <b val="true"/>
      <sz val="9.5"/>
      <color rgb="FF000000"/>
      <name val="Noto Sans CJK JP"/>
      <family val="2"/>
    </font>
    <font>
      <sz val="9"/>
      <color rgb="FF404040"/>
      <name val="Noto Sans CJK JP"/>
      <family val="2"/>
    </font>
    <font>
      <b val="true"/>
      <sz val="9.5"/>
      <color rgb="FFFF0000"/>
      <name val="Noto Sans CJK JP"/>
      <family val="2"/>
    </font>
    <font>
      <sz val="11"/>
      <color rgb="FF404040"/>
      <name val="ＭＳ Ｐゴシック"/>
      <family val="3"/>
      <charset val="128"/>
    </font>
    <font>
      <b val="true"/>
      <sz val="10"/>
      <name val="Noto Sans CJK JP"/>
      <family val="2"/>
    </font>
    <font>
      <sz val="10"/>
      <color rgb="FF404040"/>
      <name val="Noto Sans CJK JP"/>
      <family val="2"/>
    </font>
    <font>
      <b val="true"/>
      <sz val="9"/>
      <name val="ＭＳ Ｐゴシック"/>
      <family val="3"/>
      <charset val="128"/>
    </font>
    <font>
      <sz val="10"/>
      <color rgb="FF404040"/>
      <name val="ＭＳ Ｐゴシック"/>
      <family val="3"/>
      <charset val="128"/>
    </font>
    <font>
      <b val="true"/>
      <sz val="10.5"/>
      <name val="Noto Sans CJK JP"/>
      <family val="2"/>
    </font>
    <font>
      <sz val="10"/>
      <color rgb="FFFF0000"/>
      <name val="Noto Sans CJK JP"/>
      <family val="2"/>
    </font>
    <font>
      <sz val="8"/>
      <color rgb="FFFF0000"/>
      <name val="Noto Sans CJK JP"/>
      <family val="2"/>
    </font>
    <font>
      <u val="single"/>
      <sz val="8"/>
      <color rgb="FFFF0000"/>
      <name val="Noto Sans CJK JP"/>
      <family val="2"/>
    </font>
    <font>
      <b val="true"/>
      <sz val="10.5"/>
      <color rgb="FF000000"/>
      <name val="Noto Sans CJK JP"/>
      <family val="2"/>
    </font>
    <font>
      <sz val="10.5"/>
      <name val="Noto Sans CJK JP"/>
      <family val="2"/>
    </font>
    <font>
      <b val="true"/>
      <sz val="10.5"/>
      <color rgb="FF000000"/>
      <name val="ＭＳ Ｐゴシック"/>
      <family val="3"/>
      <charset val="128"/>
    </font>
    <font>
      <sz val="10.5"/>
      <color rgb="FF000000"/>
      <name val="Noto Sans CJK JP"/>
      <family val="2"/>
    </font>
    <font>
      <b val="true"/>
      <sz val="12"/>
      <name val="Noto Sans CJK JP"/>
      <family val="2"/>
    </font>
    <font>
      <b val="true"/>
      <sz val="10"/>
      <name val="ＭＳ Ｐゴシック"/>
      <family val="3"/>
      <charset val="128"/>
    </font>
    <font>
      <sz val="9"/>
      <color rgb="FF000000"/>
      <name val="MS P ゴシック"/>
      <family val="3"/>
      <charset val="128"/>
    </font>
    <font>
      <sz val="9"/>
      <color rgb="FF000000"/>
      <name val="Times New Roman"/>
      <family val="1"/>
    </font>
    <font>
      <b val="true"/>
      <sz val="11"/>
      <color rgb="FF000000"/>
      <name val="Calibri"/>
      <family val="0"/>
    </font>
    <font>
      <b val="true"/>
      <sz val="11"/>
      <name val="Noto Serif CJK JP"/>
      <family val="2"/>
    </font>
    <font>
      <b val="true"/>
      <sz val="10.5"/>
      <name val="Noto Serif CJK JP"/>
      <family val="2"/>
    </font>
    <font>
      <b val="true"/>
      <sz val="10.5"/>
      <name val="Times New Roman"/>
      <family val="1"/>
    </font>
    <font>
      <sz val="14"/>
      <color rgb="FF000000"/>
      <name val="Noto Sans CJK JP"/>
      <family val="2"/>
    </font>
    <font>
      <sz val="11.5"/>
      <color rgb="FF000000"/>
      <name val="Noto Sans CJK JP"/>
      <family val="2"/>
    </font>
    <font>
      <sz val="12"/>
      <name val="ＭＳ Ｐゴシック"/>
      <family val="3"/>
      <charset val="128"/>
    </font>
    <font>
      <b val="true"/>
      <sz val="16"/>
      <name val="ＭＳ Ｐゴシック"/>
      <family val="3"/>
      <charset val="128"/>
    </font>
    <font>
      <sz val="9"/>
      <color rgb="FF000000"/>
      <name val="MS P ゴシック"/>
      <family val="0"/>
      <charset val="128"/>
    </font>
    <font>
      <b val="true"/>
      <sz val="16"/>
      <color rgb="FF000000"/>
      <name val="Noto Serif CJK JP"/>
      <family val="2"/>
    </font>
    <font>
      <b val="true"/>
      <sz val="16"/>
      <name val="Noto Serif CJK JP"/>
      <family val="2"/>
    </font>
    <font>
      <b val="true"/>
      <u val="single"/>
      <sz val="9"/>
      <color rgb="FF000000"/>
      <name val="Noto Sans CJK JP"/>
      <family val="2"/>
    </font>
    <font>
      <b val="true"/>
      <sz val="16"/>
      <color rgb="FF000000"/>
      <name val="Calibri"/>
      <family val="0"/>
    </font>
    <font>
      <sz val="10"/>
      <name val="ＭＳ 明朝"/>
      <family val="1"/>
      <charset val="128"/>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FE5FC"/>
      </patternFill>
    </fill>
    <fill>
      <patternFill patternType="solid">
        <fgColor rgb="FFFFF2CC"/>
        <bgColor rgb="FFFFFFCC"/>
      </patternFill>
    </fill>
    <fill>
      <patternFill patternType="solid">
        <fgColor rgb="FFFFC000"/>
        <bgColor rgb="FFFFCC00"/>
      </patternFill>
    </fill>
    <fill>
      <patternFill patternType="solid">
        <fgColor rgb="FFFFE5FC"/>
        <bgColor rgb="FFF2F2F2"/>
      </patternFill>
    </fill>
    <fill>
      <patternFill patternType="solid">
        <fgColor rgb="FFCDFFFF"/>
        <bgColor rgb="FFCCFFFF"/>
      </patternFill>
    </fill>
  </fills>
  <borders count="144">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hair"/>
      <right style="thin"/>
      <top style="thin"/>
      <bottom style="thin"/>
      <diagonal/>
    </border>
    <border diagonalUp="false" diagonalDown="false">
      <left/>
      <right style="medium"/>
      <top style="thin"/>
      <bottom style="thin"/>
      <diagonal/>
    </border>
    <border diagonalUp="false" diagonalDown="false">
      <left style="medium"/>
      <right style="medium"/>
      <top style="medium"/>
      <bottom/>
      <diagonal/>
    </border>
    <border diagonalUp="false" diagonalDown="false">
      <left style="medium"/>
      <right/>
      <top style="medium"/>
      <bottom style="thin"/>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medium"/>
      <right/>
      <top style="thin"/>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right style="medium"/>
      <top/>
      <bottom/>
      <diagonal/>
    </border>
    <border diagonalUp="false" diagonalDown="false">
      <left style="medium"/>
      <right/>
      <top/>
      <bottom/>
      <diagonal/>
    </border>
    <border diagonalUp="false" diagonalDown="false">
      <left/>
      <right style="thin"/>
      <top style="hair"/>
      <bottom style="thin"/>
      <diagonal/>
    </border>
    <border diagonalUp="false" diagonalDown="false">
      <left style="thin"/>
      <right style="medium"/>
      <top style="thin"/>
      <bottom/>
      <diagonal/>
    </border>
    <border diagonalUp="false" diagonalDown="false">
      <left style="thin">
        <color rgb="FF7F7F7F"/>
      </left>
      <right/>
      <top/>
      <bottom/>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thin"/>
      <right/>
      <top style="thin"/>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right style="medium"/>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medium"/>
      <right style="thin"/>
      <top style="medium"/>
      <bottom style="medium"/>
      <diagonal/>
    </border>
    <border diagonalUp="false" diagonalDown="false">
      <left style="medium"/>
      <right style="thin">
        <color rgb="FF7F7F7F"/>
      </right>
      <top style="thin">
        <color rgb="FF7F7F7F"/>
      </top>
      <bottom style="thin">
        <color rgb="FF7F7F7F"/>
      </bottom>
      <diagonal/>
    </border>
    <border diagonalUp="false" diagonalDown="false">
      <left style="thin"/>
      <right style="medium"/>
      <top/>
      <bottom style="medium"/>
      <diagonal/>
    </border>
    <border diagonalUp="false" diagonalDown="false">
      <left style="medium"/>
      <right style="thin"/>
      <top style="thin"/>
      <bottom style="medium"/>
      <diagonal/>
    </border>
    <border diagonalUp="false" diagonalDown="false">
      <left style="medium"/>
      <right style="thin"/>
      <top/>
      <bottom/>
      <diagonal/>
    </border>
    <border diagonalUp="false" diagonalDown="false">
      <left style="medium"/>
      <right style="thin"/>
      <top style="medium"/>
      <bottom/>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right/>
      <top style="medium"/>
      <bottom style="thin"/>
      <diagonal/>
    </border>
    <border diagonalUp="false" diagonalDown="false">
      <left style="thin"/>
      <right/>
      <top style="medium"/>
      <bottom/>
      <diagonal/>
    </border>
    <border diagonalUp="false" diagonalDown="false">
      <left style="thin"/>
      <right/>
      <top style="medium"/>
      <bottom style="thin"/>
      <diagonal/>
    </border>
    <border diagonalUp="false" diagonalDown="false">
      <left style="medium"/>
      <right/>
      <top style="thin"/>
      <bottom/>
      <diagonal/>
    </border>
    <border diagonalUp="false" diagonalDown="false">
      <left/>
      <right style="medium"/>
      <top style="medium"/>
      <bottom style="thin"/>
      <diagonal/>
    </border>
    <border diagonalUp="false" diagonalDown="false">
      <left/>
      <right style="medium"/>
      <top style="thin"/>
      <botto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right style="medium"/>
      <top style="medium"/>
      <bottom style="medium"/>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9" fillId="0" borderId="0" applyFont="true" applyBorder="false" applyAlignment="true" applyProtection="false">
      <alignment horizontal="general" vertical="center" textRotation="0" wrapText="false" indent="0" shrinkToFit="false"/>
    </xf>
    <xf numFmtId="164" fontId="33"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9" fillId="0" borderId="0" applyFont="true" applyBorder="fals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xf numFmtId="164" fontId="9"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cellStyleXfs>
  <cellXfs count="762">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7" fillId="0" borderId="0" xfId="0" applyFont="true" applyBorder="false" applyAlignment="true" applyProtection="true">
      <alignment horizontal="general" vertical="top" textRotation="0" wrapText="tru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31" fillId="0" borderId="0" xfId="0" applyFont="true" applyBorder="false" applyAlignment="false" applyProtection="true">
      <alignment horizontal="general" vertical="center" textRotation="0" wrapText="false" indent="0" shrinkToFit="false"/>
      <protection locked="true" hidden="false"/>
    </xf>
    <xf numFmtId="164" fontId="28" fillId="0" borderId="10" xfId="0" applyFont="true" applyBorder="true" applyAlignment="false" applyProtection="true">
      <alignment horizontal="general"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fals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left" vertical="center" textRotation="0" wrapText="false" indent="0" shrinkToFit="false"/>
      <protection locked="true" hidden="false"/>
    </xf>
    <xf numFmtId="164" fontId="28" fillId="16" borderId="13"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false" applyProtection="true">
      <alignment horizontal="general" vertical="center" textRotation="0" wrapText="false" indent="0" shrinkToFit="false"/>
      <protection locked="true" hidden="false"/>
    </xf>
    <xf numFmtId="164" fontId="28" fillId="16" borderId="15" xfId="0" applyFont="true" applyBorder="true" applyAlignment="true" applyProtection="true">
      <alignment horizontal="left" vertical="center" textRotation="0" wrapText="false" indent="0" shrinkToFit="false"/>
      <protection locked="false" hidden="false"/>
    </xf>
    <xf numFmtId="164" fontId="4" fillId="16" borderId="16" xfId="0" applyFont="true" applyBorder="true" applyAlignment="true" applyProtection="true">
      <alignment horizontal="center" vertical="center" textRotation="0" wrapText="false" indent="0" shrinkToFit="false"/>
      <protection locked="false" hidden="false"/>
    </xf>
    <xf numFmtId="164" fontId="4" fillId="16" borderId="17" xfId="0" applyFont="true" applyBorder="true" applyAlignment="true" applyProtection="true">
      <alignment horizontal="center" vertical="center" textRotation="0" wrapText="false" indent="0" shrinkToFit="false"/>
      <protection locked="false" hidden="false"/>
    </xf>
    <xf numFmtId="164" fontId="28" fillId="0" borderId="17" xfId="0" applyFont="true" applyBorder="true" applyAlignment="false" applyProtection="true">
      <alignment horizontal="general" vertical="center" textRotation="0" wrapText="false" indent="0" shrinkToFit="false"/>
      <protection locked="true" hidden="false"/>
    </xf>
    <xf numFmtId="164" fontId="4" fillId="16" borderId="18" xfId="0" applyFont="true" applyBorder="true" applyAlignment="true" applyProtection="true">
      <alignment horizontal="center" vertical="center" textRotation="0" wrapText="false" indent="0" shrinkToFit="false"/>
      <protection locked="false" hidden="false"/>
    </xf>
    <xf numFmtId="164" fontId="28" fillId="0" borderId="19" xfId="0" applyFont="true" applyBorder="true" applyAlignment="false" applyProtection="true">
      <alignment horizontal="general" vertical="center" textRotation="0" wrapText="false" indent="0" shrinkToFit="false"/>
      <protection locked="true" hidden="false"/>
    </xf>
    <xf numFmtId="164" fontId="28" fillId="0" borderId="20" xfId="0" applyFont="true" applyBorder="true" applyAlignment="false" applyProtection="true">
      <alignment horizontal="general" vertical="center" textRotation="0" wrapText="false" indent="0" shrinkToFit="false"/>
      <protection locked="true" hidden="false"/>
    </xf>
    <xf numFmtId="164" fontId="28" fillId="0" borderId="21" xfId="0" applyFont="true" applyBorder="true" applyAlignment="false" applyProtection="true">
      <alignment horizontal="general" vertical="center" textRotation="0" wrapText="false" indent="0" shrinkToFit="false"/>
      <protection locked="true" hidden="false"/>
    </xf>
    <xf numFmtId="164" fontId="28" fillId="16" borderId="22" xfId="0" applyFont="true" applyBorder="true" applyAlignment="true" applyProtection="true">
      <alignment horizontal="left" vertical="center" textRotation="0" wrapText="false" indent="0" shrinkToFit="false"/>
      <protection locked="false" hidden="false"/>
    </xf>
    <xf numFmtId="164" fontId="28" fillId="0" borderId="23" xfId="0" applyFont="true" applyBorder="true" applyAlignment="true" applyProtection="true">
      <alignment horizontal="general" vertical="center" textRotation="0" wrapText="true" indent="0" shrinkToFit="true"/>
      <protection locked="true" hidden="false"/>
    </xf>
    <xf numFmtId="164" fontId="28" fillId="0" borderId="23" xfId="0" applyFont="true" applyBorder="true" applyAlignment="false" applyProtection="true">
      <alignment horizontal="general" vertical="center" textRotation="0" wrapText="false" indent="0" shrinkToFit="false"/>
      <protection locked="true" hidden="false"/>
    </xf>
    <xf numFmtId="164" fontId="4" fillId="16" borderId="24"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true" applyProtection="true">
      <alignment horizontal="general" vertical="center" textRotation="0" wrapText="false" indent="0" shrinkToFit="tru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32" fillId="16" borderId="25"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3" xfId="0" applyFont="true" applyBorder="true" applyAlignment="true" applyProtection="true">
      <alignment horizontal="center" vertical="center" textRotation="0" wrapText="fals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0" borderId="12"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34" fillId="16" borderId="28" xfId="0" applyFont="true" applyBorder="true" applyAlignment="true" applyProtection="true">
      <alignment horizontal="center" vertical="center" textRotation="0" wrapText="false" indent="0" shrinkToFit="false"/>
      <protection locked="false" hidden="false"/>
    </xf>
    <xf numFmtId="164" fontId="28" fillId="16" borderId="29" xfId="0" applyFont="true" applyBorder="true" applyAlignment="false" applyProtection="true">
      <alignment horizontal="general" vertical="center" textRotation="0" wrapText="false" indent="0" shrinkToFit="false"/>
      <protection locked="false" hidden="false"/>
    </xf>
    <xf numFmtId="164" fontId="28" fillId="16" borderId="30" xfId="0" applyFont="true" applyBorder="true" applyAlignment="false" applyProtection="true">
      <alignment horizontal="general" vertical="center" textRotation="0" wrapText="false" indent="0" shrinkToFit="false"/>
      <protection locked="false" hidden="false"/>
    </xf>
    <xf numFmtId="164" fontId="28" fillId="16" borderId="29" xfId="0" applyFont="true" applyBorder="true" applyAlignment="true" applyProtection="true">
      <alignment horizontal="general" vertical="center" textRotation="0" wrapText="true" indent="0" shrinkToFit="false"/>
      <protection locked="false" hidden="false"/>
    </xf>
    <xf numFmtId="164" fontId="28" fillId="16" borderId="31" xfId="0" applyFont="true" applyBorder="true" applyAlignment="true" applyProtection="true">
      <alignment horizontal="general" vertical="center" textRotation="0" wrapText="true" indent="0" shrinkToFit="false"/>
      <protection locked="false" hidden="false"/>
    </xf>
    <xf numFmtId="168" fontId="28" fillId="0" borderId="0" xfId="0" applyFont="true" applyBorder="false" applyAlignment="false" applyProtection="true">
      <alignment horizontal="general" vertical="center" textRotation="0" wrapText="false" indent="0" shrinkToFit="false"/>
      <protection locked="true" hidden="false"/>
    </xf>
    <xf numFmtId="169" fontId="28" fillId="0" borderId="0" xfId="0" applyFont="true" applyBorder="false" applyAlignment="fals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34" fillId="16" borderId="32" xfId="0" applyFont="true" applyBorder="true" applyAlignment="true" applyProtection="true">
      <alignment horizontal="center" vertical="center" textRotation="0" wrapText="false" indent="0" shrinkToFit="false"/>
      <protection locked="false" hidden="false"/>
    </xf>
    <xf numFmtId="164" fontId="28" fillId="16" borderId="23" xfId="0" applyFont="true" applyBorder="true" applyAlignment="true" applyProtection="true">
      <alignment horizontal="general" vertical="center" textRotation="0" wrapText="true" indent="0" shrinkToFit="false"/>
      <protection locked="false" hidden="false"/>
    </xf>
    <xf numFmtId="164" fontId="28" fillId="16" borderId="23" xfId="0" applyFont="true" applyBorder="true" applyAlignment="false" applyProtection="true">
      <alignment horizontal="general" vertical="center" textRotation="0" wrapText="false" indent="0" shrinkToFit="false"/>
      <protection locked="false" hidden="false"/>
    </xf>
    <xf numFmtId="164" fontId="28" fillId="16" borderId="33" xfId="0" applyFont="true" applyBorder="true" applyAlignment="true" applyProtection="true">
      <alignment horizontal="general" vertical="center" textRotation="0" wrapText="true" indent="0" shrinkToFit="false"/>
      <protection locked="false" hidden="false"/>
    </xf>
    <xf numFmtId="171" fontId="26" fillId="16" borderId="34" xfId="0" applyFont="true" applyBorder="true" applyAlignment="true" applyProtection="true">
      <alignment horizontal="center" vertical="center" textRotation="0" wrapText="false" indent="0" shrinkToFit="false"/>
      <protection locked="false" hidden="false"/>
    </xf>
    <xf numFmtId="164" fontId="28" fillId="16" borderId="14" xfId="0" applyFont="true" applyBorder="true" applyAlignment="false" applyProtection="true">
      <alignment horizontal="general" vertical="center" textRotation="0" wrapText="false" indent="0" shrinkToFit="false"/>
      <protection locked="false" hidden="false"/>
    </xf>
    <xf numFmtId="171" fontId="26" fillId="16" borderId="35"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false" applyProtection="true">
      <alignment horizontal="general" vertical="center" textRotation="0" wrapText="false" indent="0" shrinkToFit="false"/>
      <protection locked="false" hidden="false"/>
    </xf>
    <xf numFmtId="164" fontId="28" fillId="16" borderId="36" xfId="0" applyFont="true" applyBorder="true" applyAlignment="fals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false" applyBorder="false" applyAlignment="false" applyProtection="true">
      <alignment horizontal="general" vertical="center" textRotation="0" wrapText="false" indent="0" shrinkToFit="false"/>
      <protection locked="true" hidden="false"/>
    </xf>
    <xf numFmtId="164" fontId="28" fillId="24" borderId="0" xfId="0" applyFont="true" applyBorder="false" applyAlignment="false" applyProtection="true">
      <alignment horizontal="general" vertical="center" textRotation="0" wrapText="false" indent="0" shrinkToFit="false"/>
      <protection locked="true" hidden="false"/>
    </xf>
    <xf numFmtId="164" fontId="28" fillId="24" borderId="23" xfId="0" applyFont="true" applyBorder="true" applyAlignment="true" applyProtection="true">
      <alignment horizontal="center" vertical="center" textRotation="0" wrapText="false" indent="0" shrinkToFit="false"/>
      <protection locked="true" hidden="false"/>
    </xf>
    <xf numFmtId="170" fontId="4" fillId="24" borderId="23"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31"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false" applyProtection="true">
      <alignment horizontal="general" vertical="center" textRotation="0" wrapText="false" indent="0" shrinkToFit="false"/>
      <protection locked="true" hidden="false"/>
    </xf>
    <xf numFmtId="164" fontId="47" fillId="24" borderId="38" xfId="0" applyFont="true" applyBorder="true" applyAlignment="true" applyProtection="true">
      <alignment horizontal="center" vertical="center" textRotation="0" wrapText="false" indent="0" shrinkToFit="false"/>
      <protection locked="true" hidden="false"/>
    </xf>
    <xf numFmtId="170" fontId="48" fillId="24" borderId="39" xfId="0" applyFont="true" applyBorder="tru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7" fillId="24" borderId="27" xfId="0" applyFont="true" applyBorder="true" applyAlignment="true" applyProtection="true">
      <alignment horizontal="center" vertical="center" textRotation="0" wrapText="false" indent="0" shrinkToFit="false"/>
      <protection locked="true" hidden="false"/>
    </xf>
    <xf numFmtId="170" fontId="48" fillId="24" borderId="40" xfId="0" applyFont="true" applyBorder="true" applyAlignment="true" applyProtection="true">
      <alignment horizontal="general"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true" indent="0" shrinkToFit="false"/>
      <protection locked="true" hidden="false"/>
    </xf>
    <xf numFmtId="164" fontId="47" fillId="24" borderId="38" xfId="0" applyFont="true" applyBorder="true" applyAlignment="false" applyProtection="true">
      <alignment horizontal="general" vertical="center" textRotation="0" wrapText="false" indent="0" shrinkToFit="false"/>
      <protection locked="true" hidden="false"/>
    </xf>
    <xf numFmtId="170" fontId="48" fillId="24" borderId="41" xfId="0" applyFont="true" applyBorder="true" applyAlignment="false" applyProtection="true">
      <alignment horizontal="general" vertical="center" textRotation="0" wrapText="false" indent="0" shrinkToFit="false"/>
      <protection locked="true" hidden="false"/>
    </xf>
    <xf numFmtId="164" fontId="47" fillId="24" borderId="10" xfId="0" applyFont="true" applyBorder="true" applyAlignment="false" applyProtection="true">
      <alignment horizontal="general" vertical="center" textRotation="0" wrapText="false" indent="0" shrinkToFit="false"/>
      <protection locked="true" hidden="false"/>
    </xf>
    <xf numFmtId="164" fontId="47" fillId="24" borderId="42" xfId="0" applyFont="true" applyBorder="true" applyAlignment="false" applyProtection="true">
      <alignment horizontal="general" vertical="center" textRotation="0" wrapText="false" indent="0" shrinkToFit="false"/>
      <protection locked="true" hidden="false"/>
    </xf>
    <xf numFmtId="164" fontId="46" fillId="24" borderId="42" xfId="0" applyFont="true" applyBorder="true" applyAlignment="false" applyProtection="true">
      <alignment horizontal="general" vertical="center" textRotation="0" wrapText="false" indent="0" shrinkToFit="false"/>
      <protection locked="true" hidden="false"/>
    </xf>
    <xf numFmtId="170" fontId="48" fillId="24" borderId="21" xfId="0" applyFont="true" applyBorder="true" applyAlignment="false" applyProtection="true">
      <alignment horizontal="general" vertical="center" textRotation="0" wrapText="false" indent="0" shrinkToFit="false"/>
      <protection locked="true" hidden="false"/>
    </xf>
    <xf numFmtId="170" fontId="48" fillId="24" borderId="14" xfId="0" applyFont="true" applyBorder="true" applyAlignment="false" applyProtection="true">
      <alignment horizontal="general" vertical="center" textRotation="0" wrapText="false" indent="0" shrinkToFit="false"/>
      <protection locked="true" hidden="false"/>
    </xf>
    <xf numFmtId="164" fontId="47" fillId="24" borderId="43"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47" fillId="24" borderId="44" xfId="0" applyFont="true" applyBorder="true" applyAlignment="true" applyProtection="true">
      <alignment horizontal="center" vertical="center" textRotation="0" wrapText="true" indent="0" shrinkToFit="false"/>
      <protection locked="true" hidden="false"/>
    </xf>
    <xf numFmtId="164" fontId="47" fillId="24" borderId="23" xfId="0" applyFont="true" applyBorder="true" applyAlignment="true" applyProtection="true">
      <alignment horizontal="center" vertical="center" textRotation="0" wrapText="false" indent="0" shrinkToFit="false"/>
      <protection locked="true" hidden="false"/>
    </xf>
    <xf numFmtId="170" fontId="48" fillId="24" borderId="23" xfId="0" applyFont="true" applyBorder="true" applyAlignment="true" applyProtection="true">
      <alignment horizontal="center" vertical="center" textRotation="0" wrapText="false" indent="0" shrinkToFit="true"/>
      <protection locked="true" hidden="false"/>
    </xf>
    <xf numFmtId="164" fontId="48" fillId="24" borderId="23" xfId="0" applyFont="true" applyBorder="true" applyAlignment="true" applyProtection="true">
      <alignment horizontal="center"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31" fillId="24" borderId="0" xfId="0" applyFont="true" applyBorder="false" applyAlignment="true" applyProtection="true">
      <alignment horizontal="left" vertical="center" textRotation="0" wrapText="false" indent="0" shrinkToFit="false"/>
      <protection locked="true" hidden="false"/>
    </xf>
    <xf numFmtId="164" fontId="28"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tru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fals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right" vertical="center" textRotation="0" wrapText="false" indent="0" shrinkToFit="false"/>
      <protection locked="true" hidden="false"/>
    </xf>
    <xf numFmtId="164" fontId="49" fillId="24" borderId="0" xfId="0" applyFont="true" applyBorder="false" applyAlignment="false" applyProtection="true">
      <alignment horizontal="general" vertical="center" textRotation="0" wrapText="false" indent="0" shrinkToFit="false"/>
      <protection locked="true" hidden="false"/>
    </xf>
    <xf numFmtId="164" fontId="35" fillId="25" borderId="23" xfId="0" applyFont="true" applyBorder="true" applyAlignment="true" applyProtection="true">
      <alignment horizontal="left" vertical="center" textRotation="0" wrapText="false" indent="0" shrinkToFit="false"/>
      <protection locked="true" hidden="false"/>
    </xf>
    <xf numFmtId="164" fontId="53" fillId="24" borderId="38" xfId="0" applyFont="true" applyBorder="true" applyAlignment="true" applyProtection="true">
      <alignment horizontal="center"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false" indent="0" shrinkToFit="false"/>
      <protection locked="true" hidden="false"/>
    </xf>
    <xf numFmtId="172" fontId="54" fillId="0" borderId="46" xfId="74" applyFont="true" applyBorder="true" applyAlignment="true" applyProtection="true">
      <alignment horizontal="right" vertical="center" textRotation="0" wrapText="false" indent="0" shrinkToFit="true"/>
      <protection locked="true" hidden="false"/>
    </xf>
    <xf numFmtId="164" fontId="53" fillId="0" borderId="47" xfId="0" applyFont="true" applyBorder="true" applyAlignment="false" applyProtection="true">
      <alignment horizontal="general" vertical="center" textRotation="0" wrapText="false" indent="0" shrinkToFit="false"/>
      <protection locked="true" hidden="false"/>
    </xf>
    <xf numFmtId="164" fontId="53" fillId="24" borderId="44" xfId="0" applyFont="true" applyBorder="true" applyAlignment="true" applyProtection="true">
      <alignment horizontal="center" vertical="center" textRotation="0" wrapText="false" indent="0" shrinkToFit="false"/>
      <protection locked="true" hidden="false"/>
    </xf>
    <xf numFmtId="164" fontId="53" fillId="0" borderId="38" xfId="0" applyFont="true" applyBorder="true" applyAlignment="false" applyProtection="true">
      <alignment horizontal="general"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true" indent="0" shrinkToFit="false"/>
      <protection locked="true" hidden="false"/>
    </xf>
    <xf numFmtId="164" fontId="53" fillId="0" borderId="48" xfId="0" applyFont="true" applyBorder="true" applyAlignment="false" applyProtection="true">
      <alignment horizontal="general" vertical="center" textRotation="0" wrapText="false" indent="0" shrinkToFit="false"/>
      <protection locked="true" hidden="false"/>
    </xf>
    <xf numFmtId="164" fontId="53" fillId="24" borderId="27" xfId="0" applyFont="true" applyBorder="true" applyAlignment="true" applyProtection="true">
      <alignment horizontal="center" vertical="center" textRotation="0" wrapText="false" indent="0" shrinkToFit="false"/>
      <protection locked="true" hidden="false"/>
    </xf>
    <xf numFmtId="164" fontId="53" fillId="24" borderId="14" xfId="0" applyFont="true" applyBorder="true" applyAlignment="true" applyProtection="true">
      <alignment horizontal="left" vertical="center" textRotation="0" wrapText="false" indent="0" shrinkToFit="false"/>
      <protection locked="true" hidden="false"/>
    </xf>
    <xf numFmtId="164" fontId="53" fillId="0" borderId="10" xfId="0" applyFont="true" applyBorder="true" applyAlignment="true" applyProtection="true">
      <alignment horizontal="center" vertical="center" textRotation="0" wrapText="false" indent="0" shrinkToFit="false"/>
      <protection locked="true" hidden="false"/>
    </xf>
    <xf numFmtId="164" fontId="53" fillId="24" borderId="49" xfId="0" applyFont="true" applyBorder="true" applyAlignment="true" applyProtection="true">
      <alignment horizontal="left" vertical="center" textRotation="0" wrapText="true" indent="0" shrinkToFit="false"/>
      <protection locked="true" hidden="false"/>
    </xf>
    <xf numFmtId="172" fontId="54" fillId="26" borderId="11" xfId="74" applyFont="true" applyBorder="true" applyAlignment="true" applyProtection="true">
      <alignment horizontal="right" vertical="center" textRotation="0" wrapText="false" indent="0" shrinkToFit="true"/>
      <protection locked="false" hidden="false"/>
    </xf>
    <xf numFmtId="164" fontId="53" fillId="0" borderId="45" xfId="0" applyFont="true" applyBorder="true" applyAlignment="false" applyProtection="true">
      <alignment horizontal="general" vertical="center" textRotation="0" wrapText="false" indent="0" shrinkToFit="false"/>
      <protection locked="true" hidden="false"/>
    </xf>
    <xf numFmtId="170" fontId="55" fillId="27" borderId="11" xfId="0" applyFont="true" applyBorder="true" applyAlignment="true" applyProtection="true">
      <alignment horizontal="center" vertical="center" textRotation="0" wrapText="false" indent="0" shrinkToFit="false"/>
      <protection locked="true" hidden="false"/>
    </xf>
    <xf numFmtId="164" fontId="51" fillId="24" borderId="11"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center" vertical="center" textRotation="0" wrapText="false" indent="0" shrinkToFit="false"/>
      <protection locked="true" hidden="false"/>
    </xf>
    <xf numFmtId="164" fontId="53" fillId="24" borderId="42" xfId="0" applyFont="true" applyBorder="true" applyAlignment="true" applyProtection="true">
      <alignment horizontal="left" vertical="center" textRotation="0" wrapText="true" indent="0" shrinkToFit="false"/>
      <protection locked="true" hidden="false"/>
    </xf>
    <xf numFmtId="164" fontId="57" fillId="0" borderId="11" xfId="0" applyFont="true" applyBorder="true" applyAlignment="true" applyProtection="true">
      <alignment horizontal="left" vertical="center" textRotation="0" wrapText="false" indent="0" shrinkToFit="false"/>
      <protection locked="true" hidden="false"/>
    </xf>
    <xf numFmtId="164" fontId="53" fillId="0" borderId="32" xfId="0" applyFont="true" applyBorder="true" applyAlignment="false" applyProtection="true">
      <alignment horizontal="general" vertical="center" textRotation="0" wrapText="false" indent="0" shrinkToFit="false"/>
      <protection locked="true" hidden="false"/>
    </xf>
    <xf numFmtId="164" fontId="59" fillId="24" borderId="0" xfId="0" applyFont="true" applyBorder="false" applyAlignment="false" applyProtection="true">
      <alignment horizontal="general" vertical="center" textRotation="0" wrapText="false" indent="0" shrinkToFit="false"/>
      <protection locked="true" hidden="false"/>
    </xf>
    <xf numFmtId="164" fontId="53" fillId="25" borderId="23" xfId="0" applyFont="true" applyBorder="true" applyAlignment="true" applyProtection="true">
      <alignment horizontal="left" vertical="center" textRotation="0" wrapText="false" indent="0" shrinkToFit="false"/>
      <protection locked="true" hidden="false"/>
    </xf>
    <xf numFmtId="172" fontId="54" fillId="0" borderId="10" xfId="74" applyFont="true" applyBorder="true" applyAlignment="true" applyProtection="true">
      <alignment horizontal="right" vertical="center" textRotation="0" wrapText="false" indent="0" shrinkToFit="true"/>
      <protection locked="true" hidden="false"/>
    </xf>
    <xf numFmtId="170" fontId="55" fillId="25" borderId="11" xfId="0" applyFont="true" applyBorder="true" applyAlignment="true" applyProtection="true">
      <alignment horizontal="center" vertical="center" textRotation="0" wrapText="false" indent="0" shrinkToFit="false"/>
      <protection locked="true" hidden="false"/>
    </xf>
    <xf numFmtId="164" fontId="57" fillId="0" borderId="50" xfId="0" applyFont="true" applyBorder="true" applyAlignment="true" applyProtection="true">
      <alignment horizontal="left" vertical="center" textRotation="0" wrapText="true" indent="0" shrinkToFit="false"/>
      <protection locked="true" hidden="false"/>
    </xf>
    <xf numFmtId="172" fontId="54" fillId="0" borderId="11" xfId="74" applyFont="true" applyBorder="true" applyAlignment="true" applyProtection="true">
      <alignment horizontal="right" vertical="center" textRotation="0" wrapText="false" indent="0" shrinkToFit="tru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35" fillId="24" borderId="10" xfId="0" applyFont="true" applyBorder="true" applyAlignment="true" applyProtection="true">
      <alignment horizontal="center" vertical="center" textRotation="0" wrapText="true" indent="0" shrinkToFit="false"/>
      <protection locked="true" hidden="false"/>
    </xf>
    <xf numFmtId="164" fontId="52" fillId="24" borderId="49" xfId="0" applyFont="true" applyBorder="true" applyAlignment="true" applyProtection="true">
      <alignment horizontal="center" vertical="center" textRotation="0" wrapText="true" indent="0" shrinkToFit="false"/>
      <protection locked="true" hidden="false"/>
    </xf>
    <xf numFmtId="164" fontId="53" fillId="26" borderId="51" xfId="0" applyFont="true" applyBorder="true" applyAlignment="true" applyProtection="true">
      <alignment horizontal="center" vertical="center" textRotation="0" wrapText="true" indent="0" shrinkToFit="false"/>
      <protection locked="true" hidden="false"/>
    </xf>
    <xf numFmtId="164" fontId="52" fillId="0" borderId="30" xfId="0" applyFont="true" applyBorder="true" applyAlignment="true" applyProtection="true">
      <alignment horizontal="center" vertical="center" textRotation="0" wrapText="true" indent="0" shrinkToFit="true"/>
      <protection locked="true" hidden="false"/>
    </xf>
    <xf numFmtId="164" fontId="53" fillId="0" borderId="52" xfId="0" applyFont="true" applyBorder="true" applyAlignment="true" applyProtection="true">
      <alignment horizontal="center" vertical="center" textRotation="0" wrapText="true" indent="0" shrinkToFit="false"/>
      <protection locked="true" hidden="false"/>
    </xf>
    <xf numFmtId="173" fontId="54" fillId="26" borderId="52" xfId="19" applyFont="true" applyBorder="true" applyAlignment="true" applyProtection="true">
      <alignment horizontal="center" vertical="center" textRotation="0" wrapText="false" indent="0" shrinkToFit="false"/>
      <protection locked="false" hidden="false"/>
    </xf>
    <xf numFmtId="164" fontId="52" fillId="0" borderId="52" xfId="0" applyFont="true" applyBorder="true" applyAlignment="true" applyProtection="true">
      <alignment horizontal="center" vertical="center" textRotation="0" wrapText="true" indent="0" shrinkToFit="true"/>
      <protection locked="true" hidden="false"/>
    </xf>
    <xf numFmtId="164" fontId="52" fillId="26" borderId="53" xfId="0" applyFont="true" applyBorder="true" applyAlignment="true" applyProtection="true">
      <alignment horizontal="left" vertical="center" textRotation="0" wrapText="true" indent="0" shrinkToFit="true"/>
      <protection locked="false" hidden="false"/>
    </xf>
    <xf numFmtId="168" fontId="53" fillId="24" borderId="0" xfId="0" applyFont="true" applyBorder="fals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false" hidden="false"/>
    </xf>
    <xf numFmtId="164" fontId="53" fillId="26" borderId="55" xfId="0" applyFont="true" applyBorder="true" applyAlignment="true" applyProtection="true">
      <alignment horizontal="center" vertical="center" textRotation="0" wrapText="true" indent="0" shrinkToFit="false"/>
      <protection locked="true" hidden="false"/>
    </xf>
    <xf numFmtId="164" fontId="52" fillId="0" borderId="26" xfId="0" applyFont="true" applyBorder="true" applyAlignment="true" applyProtection="true">
      <alignment horizontal="center" vertical="center" textRotation="0" wrapText="true" indent="0" shrinkToFit="true"/>
      <protection locked="true" hidden="false"/>
    </xf>
    <xf numFmtId="164" fontId="52" fillId="24" borderId="0"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true" applyAlignment="true" applyProtection="true">
      <alignment horizontal="center" vertical="center" textRotation="0" wrapText="true" indent="0" shrinkToFit="false"/>
      <protection locked="true" hidden="false"/>
    </xf>
    <xf numFmtId="164" fontId="53" fillId="24" borderId="0"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true" applyProtection="true">
      <alignment horizontal="center" vertical="center" textRotation="0" wrapText="true" indent="0" shrinkToFit="true"/>
      <protection locked="true" hidden="false"/>
    </xf>
    <xf numFmtId="173" fontId="46" fillId="24" borderId="0" xfId="19" applyFont="true" applyBorder="tru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top" textRotation="0" wrapText="true" indent="0" shrinkToFit="true"/>
      <protection locked="true" hidden="false"/>
    </xf>
    <xf numFmtId="168" fontId="53"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center" vertical="top" textRotation="0" wrapText="false" indent="0" shrinkToFit="false"/>
      <protection locked="true" hidden="false"/>
    </xf>
    <xf numFmtId="164" fontId="15" fillId="24" borderId="0" xfId="0" applyFont="true" applyBorder="true" applyAlignment="true" applyProtection="true">
      <alignment horizontal="left" vertical="top" textRotation="0" wrapText="true" indent="0" shrinkToFit="false"/>
      <protection locked="true" hidden="false"/>
    </xf>
    <xf numFmtId="164" fontId="35"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53" fillId="24" borderId="0" xfId="0" applyFont="true" applyBorder="false" applyAlignment="true" applyProtection="true">
      <alignment horizontal="left" vertical="center" textRotation="0" wrapText="true" indent="0" shrinkToFit="false"/>
      <protection locked="true" hidden="false"/>
    </xf>
    <xf numFmtId="164" fontId="53" fillId="24" borderId="0" xfId="0" applyFont="true" applyBorder="false" applyAlignment="true" applyProtection="true">
      <alignment horizontal="left" vertical="center" textRotation="0" wrapText="false" indent="0" shrinkToFit="false"/>
      <protection locked="true" hidden="false"/>
    </xf>
    <xf numFmtId="168" fontId="60" fillId="24" borderId="0" xfId="0" applyFont="true" applyBorder="false" applyAlignment="true" applyProtection="true">
      <alignment horizontal="right" vertical="center" textRotation="0" wrapText="false" indent="0" shrinkToFit="false"/>
      <protection locked="true" hidden="false"/>
    </xf>
    <xf numFmtId="168" fontId="46" fillId="24" borderId="0" xfId="0" applyFont="true" applyBorder="false" applyAlignment="true" applyProtection="true">
      <alignment horizontal="right" vertical="center" textRotation="0" wrapText="false" indent="0" shrinkToFit="false"/>
      <protection locked="true" hidden="false"/>
    </xf>
    <xf numFmtId="164" fontId="53" fillId="24" borderId="0" xfId="0" applyFont="true" applyBorder="false" applyAlignment="false" applyProtection="true">
      <alignment horizontal="general" vertical="center" textRotation="0" wrapText="false" indent="0" shrinkToFit="false"/>
      <protection locked="true" hidden="false"/>
    </xf>
    <xf numFmtId="164" fontId="60" fillId="24" borderId="38" xfId="0" applyFont="true" applyBorder="true" applyAlignment="true" applyProtection="true">
      <alignment horizontal="center" vertical="center" textRotation="0" wrapText="false" indent="0" shrinkToFit="false"/>
      <protection locked="true" hidden="false"/>
    </xf>
    <xf numFmtId="164" fontId="53" fillId="24" borderId="56" xfId="0" applyFont="true" applyBorder="true" applyAlignment="true" applyProtection="true">
      <alignment horizontal="left" vertical="center" textRotation="0" wrapText="false" indent="0" shrinkToFit="false"/>
      <protection locked="true" hidden="false"/>
    </xf>
    <xf numFmtId="168" fontId="54" fillId="0" borderId="11" xfId="0" applyFont="true" applyBorder="true" applyAlignment="true" applyProtection="true">
      <alignment horizontal="right" vertical="center" textRotation="0" wrapText="false" indent="0" shrinkToFit="true"/>
      <protection locked="true" hidden="false"/>
    </xf>
    <xf numFmtId="168" fontId="53" fillId="0" borderId="57" xfId="0" applyFont="true" applyBorder="true" applyAlignment="false" applyProtection="true">
      <alignment horizontal="general" vertical="center" textRotation="0" wrapText="false" indent="0" shrinkToFit="false"/>
      <protection locked="true" hidden="false"/>
    </xf>
    <xf numFmtId="164" fontId="0" fillId="24" borderId="44" xfId="0" applyFont="true" applyBorder="true" applyAlignment="false" applyProtection="true">
      <alignment horizontal="general" vertical="center" textRotation="0" wrapText="false" indent="0" shrinkToFit="false"/>
      <protection locked="true" hidden="false"/>
    </xf>
    <xf numFmtId="168" fontId="53" fillId="24" borderId="0" xfId="0" applyFont="true" applyBorder="true" applyAlignment="true" applyProtection="true">
      <alignment horizontal="right" vertical="center" textRotation="255" wrapText="false" indent="0" shrinkToFit="false"/>
      <protection locked="true" hidden="false"/>
    </xf>
    <xf numFmtId="164" fontId="57" fillId="24" borderId="11" xfId="0" applyFont="true" applyBorder="true" applyAlignment="true" applyProtection="true">
      <alignment horizontal="left" vertical="center" textRotation="0" wrapText="true" indent="0" shrinkToFit="false"/>
      <protection locked="true" hidden="false"/>
    </xf>
    <xf numFmtId="164" fontId="60" fillId="24" borderId="44" xfId="0" applyFont="true" applyBorder="true" applyAlignment="true" applyProtection="true">
      <alignment horizontal="center" vertical="center" textRotation="0" wrapText="false" indent="0" shrinkToFit="false"/>
      <protection locked="true" hidden="false"/>
    </xf>
    <xf numFmtId="164" fontId="53" fillId="24" borderId="58" xfId="0" applyFont="true" applyBorder="true" applyAlignment="true" applyProtection="true">
      <alignment horizontal="left" vertical="center" textRotation="0" wrapText="false" indent="0" shrinkToFit="false"/>
      <protection locked="true" hidden="false"/>
    </xf>
    <xf numFmtId="168" fontId="54" fillId="26" borderId="11" xfId="0" applyFont="true" applyBorder="true" applyAlignment="true" applyProtection="true">
      <alignment horizontal="right" vertical="center" textRotation="0" wrapText="false" indent="0" shrinkToFit="true"/>
      <protection locked="false" hidden="false"/>
    </xf>
    <xf numFmtId="164" fontId="53" fillId="24" borderId="59" xfId="0" applyFont="true" applyBorder="true" applyAlignment="true" applyProtection="false">
      <alignment horizontal="left" vertical="center" textRotation="0" wrapText="true" indent="0" shrinkToFit="false"/>
      <protection locked="true" hidden="false"/>
    </xf>
    <xf numFmtId="168" fontId="54" fillId="0" borderId="11" xfId="0" applyFont="true" applyBorder="true" applyAlignment="true" applyProtection="false">
      <alignment horizontal="right" vertical="center" textRotation="0" wrapText="false" indent="0" shrinkToFit="true"/>
      <protection locked="true" hidden="false"/>
    </xf>
    <xf numFmtId="168" fontId="53" fillId="0" borderId="57" xfId="0" applyFont="true" applyBorder="true" applyAlignment="false" applyProtection="false">
      <alignment horizontal="general" vertical="center" textRotation="0" wrapText="false" indent="0" shrinkToFit="false"/>
      <protection locked="true" hidden="false"/>
    </xf>
    <xf numFmtId="168" fontId="54" fillId="26" borderId="11" xfId="0" applyFont="true" applyBorder="true" applyAlignment="true" applyProtection="false">
      <alignment horizontal="right" vertical="center" textRotation="0" wrapText="false" indent="0" shrinkToFit="true"/>
      <protection locked="true" hidden="false"/>
    </xf>
    <xf numFmtId="164" fontId="53" fillId="24" borderId="41" xfId="0" applyFont="true" applyBorder="true" applyAlignment="true" applyProtection="true">
      <alignment horizontal="left" vertical="center" textRotation="0" wrapText="true" indent="0" shrinkToFit="false"/>
      <protection locked="true" hidden="false"/>
    </xf>
    <xf numFmtId="168" fontId="53" fillId="0" borderId="45" xfId="0" applyFont="true" applyBorder="true" applyAlignment="false" applyProtection="true">
      <alignment horizontal="general" vertical="center" textRotation="0" wrapText="false" indent="0" shrinkToFit="false"/>
      <protection locked="true" hidden="false"/>
    </xf>
    <xf numFmtId="164" fontId="60" fillId="24" borderId="60" xfId="0" applyFont="true" applyBorder="true" applyAlignment="true" applyProtection="true">
      <alignment horizontal="center"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true" indent="0" shrinkToFit="false"/>
      <protection locked="true" hidden="false"/>
    </xf>
    <xf numFmtId="164" fontId="56" fillId="24" borderId="62"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center" vertical="top" textRotation="0" wrapText="false" indent="0" shrinkToFit="false"/>
      <protection locked="true" hidden="false"/>
    </xf>
    <xf numFmtId="164" fontId="62" fillId="24" borderId="0" xfId="0" applyFont="true" applyBorder="true" applyAlignment="true" applyProtection="false">
      <alignment horizontal="left" vertical="top" textRotation="0" wrapText="true" indent="0" shrinkToFit="false"/>
      <protection locked="true" hidden="false"/>
    </xf>
    <xf numFmtId="164" fontId="52" fillId="24" borderId="0" xfId="0" applyFont="true" applyBorder="false" applyAlignment="true" applyProtection="true">
      <alignment horizontal="general" vertical="top" textRotation="0" wrapText="true" indent="0" shrinkToFit="false"/>
      <protection locked="true" hidden="false"/>
    </xf>
    <xf numFmtId="164" fontId="15" fillId="24" borderId="0" xfId="0" applyFont="true" applyBorder="true" applyAlignment="true" applyProtection="false">
      <alignment horizontal="left" vertical="top" textRotation="0" wrapText="true" indent="0" shrinkToFit="false"/>
      <protection locked="true" hidden="false"/>
    </xf>
    <xf numFmtId="164" fontId="52" fillId="24" borderId="0" xfId="0" applyFont="true" applyBorder="true" applyAlignment="true" applyProtection="false">
      <alignment horizontal="left" vertical="top" textRotation="0" wrapText="true" indent="0" shrinkToFit="false"/>
      <protection locked="true" hidden="false"/>
    </xf>
    <xf numFmtId="164" fontId="60" fillId="24" borderId="0" xfId="0" applyFont="true" applyBorder="false" applyAlignment="true" applyProtection="true">
      <alignment horizontal="right" vertical="top" textRotation="0" wrapText="false" indent="0" shrinkToFit="false"/>
      <protection locked="true" hidden="false"/>
    </xf>
    <xf numFmtId="164" fontId="51" fillId="24" borderId="0" xfId="0" applyFont="true" applyBorder="tru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general"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false" applyAlignment="true" applyProtection="true">
      <alignment horizontal="general" vertical="center" textRotation="0" wrapText="false" indent="0" shrinkToFit="false"/>
      <protection locked="true" hidden="false"/>
    </xf>
    <xf numFmtId="164" fontId="35" fillId="0" borderId="33" xfId="0" applyFont="true" applyBorder="true" applyAlignment="true" applyProtection="true">
      <alignment horizontal="general" vertical="center" textRotation="0" wrapText="true" indent="0" shrinkToFit="false"/>
      <protection locked="true" hidden="false"/>
    </xf>
    <xf numFmtId="164" fontId="35" fillId="26" borderId="13" xfId="0" applyFont="true" applyBorder="true" applyAlignment="true" applyProtection="true">
      <alignment horizontal="left" vertical="center" textRotation="0" wrapText="true" indent="0" shrinkToFit="false"/>
      <protection locked="false" hidden="false"/>
    </xf>
    <xf numFmtId="164" fontId="35" fillId="26" borderId="63" xfId="0" applyFont="true" applyBorder="true" applyAlignment="true" applyProtection="true">
      <alignment horizontal="left" vertical="center" textRotation="0" wrapText="true" indent="0" shrinkToFit="false"/>
      <protection locked="false" hidden="false"/>
    </xf>
    <xf numFmtId="164" fontId="35" fillId="24" borderId="0" xfId="0" applyFont="true" applyBorder="false" applyAlignment="true" applyProtection="true">
      <alignment horizontal="general" vertical="center" textRotation="0" wrapText="true" indent="0" shrinkToFit="false"/>
      <protection locked="true" hidden="false"/>
    </xf>
    <xf numFmtId="164" fontId="35"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false" applyProtection="true">
      <alignment horizontal="general" vertical="center" textRotation="0" wrapText="false" indent="0" shrinkToFit="false"/>
      <protection locked="true" hidden="false"/>
    </xf>
    <xf numFmtId="171" fontId="31" fillId="24" borderId="0" xfId="0" applyFont="true" applyBorder="tru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64"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51" fillId="24" borderId="0" xfId="0" applyFont="true" applyBorder="true" applyAlignment="true" applyProtection="true">
      <alignment horizontal="left" vertical="top" textRotation="0" wrapText="true" indent="0" shrinkToFit="false"/>
      <protection locked="true" hidden="false"/>
    </xf>
    <xf numFmtId="164" fontId="35" fillId="24" borderId="23" xfId="0" applyFont="true" applyBorder="true" applyAlignment="true" applyProtection="true">
      <alignment horizontal="left" vertical="center" textRotation="0" wrapText="true" indent="0" shrinkToFit="false"/>
      <protection locked="true" hidden="false"/>
    </xf>
    <xf numFmtId="168" fontId="4" fillId="24" borderId="38" xfId="0" applyFont="true" applyBorder="true" applyAlignment="false" applyProtection="true">
      <alignment horizontal="general" vertical="center" textRotation="0" wrapText="false" indent="0" shrinkToFit="false"/>
      <protection locked="true" hidden="false"/>
    </xf>
    <xf numFmtId="164" fontId="35" fillId="24" borderId="48"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35" fillId="24" borderId="38" xfId="0" applyFont="true" applyBorder="true" applyAlignment="true" applyProtection="true">
      <alignment horizontal="left" vertical="top" textRotation="0" wrapText="true" indent="0" shrinkToFit="false"/>
      <protection locked="true" hidden="false"/>
    </xf>
    <xf numFmtId="168" fontId="4" fillId="28" borderId="13" xfId="0" applyFont="true" applyBorder="true" applyAlignment="false" applyProtection="true">
      <alignment horizontal="general" vertical="center" textRotation="0" wrapText="false" indent="0" shrinkToFit="false"/>
      <protection locked="false" hidden="false"/>
    </xf>
    <xf numFmtId="164" fontId="35" fillId="24" borderId="57" xfId="0" applyFont="true" applyBorder="true" applyAlignment="false" applyProtection="true">
      <alignment horizontal="general" vertical="center" textRotation="0" wrapText="false" indent="0" shrinkToFit="false"/>
      <protection locked="true" hidden="false"/>
    </xf>
    <xf numFmtId="164" fontId="66" fillId="24" borderId="64" xfId="0" applyFont="true" applyBorder="true" applyAlignment="true" applyProtection="true">
      <alignment horizontal="right" vertical="center" textRotation="0" wrapText="false" indent="0" shrinkToFit="true"/>
      <protection locked="true" hidden="false"/>
    </xf>
    <xf numFmtId="174" fontId="48" fillId="24" borderId="11" xfId="0" applyFont="true" applyBorder="true" applyAlignment="true" applyProtection="true">
      <alignment horizontal="center" vertical="center" textRotation="0" wrapText="false" indent="0" shrinkToFit="true"/>
      <protection locked="true" hidden="false"/>
    </xf>
    <xf numFmtId="164" fontId="66" fillId="24" borderId="65" xfId="0" applyFont="true" applyBorder="true" applyAlignment="true" applyProtection="true">
      <alignment horizontal="general" vertical="center" textRotation="0" wrapText="false" indent="0" shrinkToFit="true"/>
      <protection locked="true" hidden="false"/>
    </xf>
    <xf numFmtId="164" fontId="66" fillId="24" borderId="0" xfId="0" applyFont="true" applyBorder="true" applyAlignment="true" applyProtection="true">
      <alignment horizontal="general" vertical="center" textRotation="0" wrapText="false" indent="0" shrinkToFit="true"/>
      <protection locked="true" hidden="false"/>
    </xf>
    <xf numFmtId="164" fontId="35" fillId="24" borderId="0" xfId="0" applyFont="true" applyBorder="false" applyAlignment="true" applyProtection="true">
      <alignment horizontal="left" vertical="center" textRotation="0" wrapText="false" indent="0" shrinkToFit="false"/>
      <protection locked="true" hidden="false"/>
    </xf>
    <xf numFmtId="164" fontId="0" fillId="24" borderId="14" xfId="0" applyFont="false" applyBorder="true" applyAlignment="true" applyProtection="true">
      <alignment horizontal="left" vertical="top" textRotation="0" wrapText="false" indent="0" shrinkToFit="false"/>
      <protection locked="true" hidden="false"/>
    </xf>
    <xf numFmtId="164" fontId="35" fillId="0" borderId="10" xfId="0" applyFont="true" applyBorder="true" applyAlignment="true" applyProtection="true">
      <alignment horizontal="left" vertical="top" textRotation="0" wrapText="true" indent="0" shrinkToFit="false"/>
      <protection locked="true" hidden="false"/>
    </xf>
    <xf numFmtId="168" fontId="4" fillId="28" borderId="25" xfId="0" applyFont="true" applyBorder="true" applyAlignment="false" applyProtection="true">
      <alignment horizontal="general" vertical="center" textRotation="0" wrapText="false" indent="0" shrinkToFit="false"/>
      <protection locked="false" hidden="false"/>
    </xf>
    <xf numFmtId="164" fontId="35" fillId="24" borderId="66"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68" fillId="24" borderId="0" xfId="74" applyFont="true" applyBorder="true" applyAlignment="true" applyProtection="true">
      <alignment horizontal="general" vertical="center" textRotation="0" wrapText="false" indent="0" shrinkToFit="true"/>
      <protection locked="true" hidden="false"/>
    </xf>
    <xf numFmtId="164" fontId="69" fillId="24" borderId="0" xfId="0" applyFont="true" applyBorder="true" applyAlignment="false" applyProtection="true">
      <alignment horizontal="general" vertical="center" textRotation="0" wrapText="false" indent="0" shrinkToFit="false"/>
      <protection locked="true" hidden="false"/>
    </xf>
    <xf numFmtId="164" fontId="66" fillId="24" borderId="0" xfId="0" applyFont="true" applyBorder="true" applyAlignment="true" applyProtection="true">
      <alignment horizontal="right" vertical="center" textRotation="0" wrapText="false" indent="0" shrinkToFit="true"/>
      <protection locked="true" hidden="false"/>
    </xf>
    <xf numFmtId="174" fontId="66" fillId="24" borderId="0" xfId="0" applyFont="true" applyBorder="true" applyAlignment="true" applyProtection="true">
      <alignment horizontal="center" vertical="center" textRotation="0" wrapText="false" indent="0" shrinkToFit="tru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51" fillId="0" borderId="0" xfId="0" applyFont="true" applyBorder="true" applyAlignment="true" applyProtection="true">
      <alignment horizontal="left" vertical="center" textRotation="0" wrapText="false" indent="0" shrinkToFit="false"/>
      <protection locked="true" hidden="false"/>
    </xf>
    <xf numFmtId="171" fontId="65" fillId="24" borderId="0" xfId="0" applyFont="true" applyBorder="false" applyAlignment="false" applyProtection="true">
      <alignment horizontal="general" vertical="center" textRotation="0" wrapText="fals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71" fontId="52"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general" vertical="center" textRotation="0" wrapText="true" indent="0" shrinkToFit="false"/>
      <protection locked="true" hidden="false"/>
    </xf>
    <xf numFmtId="164" fontId="27" fillId="22" borderId="11" xfId="0" applyFont="true" applyBorder="true" applyAlignment="true" applyProtection="true">
      <alignment horizontal="center" vertical="center" textRotation="0" wrapText="true" indent="0" shrinkToFit="false"/>
      <protection locked="true" hidden="false"/>
    </xf>
    <xf numFmtId="164" fontId="70" fillId="0" borderId="45" xfId="0" applyFont="true" applyBorder="true" applyAlignment="true" applyProtection="true">
      <alignment horizontal="left" vertical="center" textRotation="0" wrapText="true" indent="0" shrinkToFit="false"/>
      <protection locked="true" hidden="false"/>
    </xf>
    <xf numFmtId="164" fontId="51" fillId="0" borderId="11" xfId="0" applyFont="true" applyBorder="true" applyAlignment="true" applyProtection="true">
      <alignment horizontal="left" vertical="center" textRotation="0" wrapText="true" indent="0" shrinkToFit="false"/>
      <protection locked="true" hidden="false"/>
    </xf>
    <xf numFmtId="164" fontId="70" fillId="24" borderId="0" xfId="0" applyFont="tru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left" vertical="top" textRotation="0" wrapText="true" indent="0" shrinkToFit="false"/>
      <protection locked="true" hidden="false"/>
    </xf>
    <xf numFmtId="171" fontId="52" fillId="24" borderId="0" xfId="0" applyFont="true" applyBorder="false" applyAlignment="true" applyProtection="true">
      <alignment horizontal="center" vertical="top" textRotation="0" wrapText="false" indent="0" shrinkToFit="false"/>
      <protection locked="true" hidden="false"/>
    </xf>
    <xf numFmtId="168" fontId="48" fillId="24" borderId="38"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true" hidden="false"/>
    </xf>
    <xf numFmtId="164" fontId="35" fillId="24" borderId="23"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60" fillId="25" borderId="21" xfId="0" applyFont="true" applyBorder="true" applyAlignment="true" applyProtection="true">
      <alignment horizontal="center" vertical="center" textRotation="255" wrapText="false" indent="0" shrinkToFit="false"/>
      <protection locked="true" hidden="false"/>
    </xf>
    <xf numFmtId="164" fontId="35" fillId="24" borderId="67" xfId="0" applyFont="true" applyBorder="true" applyAlignment="true" applyProtection="true">
      <alignment horizontal="left" vertical="center" textRotation="0" wrapText="false" indent="0" shrinkToFit="false"/>
      <protection locked="true" hidden="false"/>
    </xf>
    <xf numFmtId="168" fontId="48" fillId="22" borderId="13" xfId="0" applyFont="true" applyBorder="true" applyAlignment="true" applyProtection="true">
      <alignment horizontal="right" vertical="center" textRotation="0" wrapText="false" indent="0" shrinkToFit="false"/>
      <protection locked="false" hidden="false"/>
    </xf>
    <xf numFmtId="164" fontId="35" fillId="24" borderId="32" xfId="0" applyFont="true" applyBorder="true" applyAlignment="true" applyProtection="true">
      <alignment horizontal="left" vertical="center" textRotation="0" wrapText="false" indent="0" shrinkToFit="false"/>
      <protection locked="true" hidden="false"/>
    </xf>
    <xf numFmtId="174" fontId="66" fillId="24" borderId="0" xfId="0" applyFont="true" applyBorder="true" applyAlignment="true" applyProtection="true">
      <alignment horizontal="general" vertical="center" textRotation="0" wrapText="false" indent="0" shrinkToFit="true"/>
      <protection locked="true" hidden="false"/>
    </xf>
    <xf numFmtId="164" fontId="66" fillId="24" borderId="0" xfId="0" applyFont="true" applyBorder="true" applyAlignment="true" applyProtection="true">
      <alignment horizontal="center" vertical="center" textRotation="0" wrapText="false" indent="0" shrinkToFit="true"/>
      <protection locked="true" hidden="false"/>
    </xf>
    <xf numFmtId="174" fontId="63" fillId="24" borderId="11" xfId="0" applyFont="true" applyBorder="true" applyAlignment="true" applyProtection="true">
      <alignment horizontal="center" vertical="center" textRotation="0" wrapText="false" indent="0" shrinkToFit="true"/>
      <protection locked="true" hidden="false"/>
    </xf>
    <xf numFmtId="164" fontId="0" fillId="24" borderId="0" xfId="0" applyFont="true" applyBorder="true" applyAlignment="true" applyProtection="true">
      <alignment horizontal="center" vertical="center" textRotation="0" wrapText="false" indent="0" shrinkToFit="false"/>
      <protection locked="true" hidden="false"/>
    </xf>
    <xf numFmtId="164" fontId="71" fillId="0" borderId="11" xfId="0" applyFont="true" applyBorder="true" applyAlignment="true" applyProtection="true">
      <alignment horizontal="left" vertical="center" textRotation="0" wrapText="true" indent="0" shrinkToFit="false"/>
      <protection locked="true" hidden="false"/>
    </xf>
    <xf numFmtId="164" fontId="35" fillId="24" borderId="44" xfId="0" applyFont="true" applyBorder="true" applyAlignment="true" applyProtection="true">
      <alignment horizontal="left" vertical="center" textRotation="0" wrapText="false" indent="0" shrinkToFit="false"/>
      <protection locked="true" hidden="false"/>
    </xf>
    <xf numFmtId="164" fontId="52" fillId="24" borderId="62" xfId="0" applyFont="true" applyBorder="true" applyAlignment="true" applyProtection="true">
      <alignment horizontal="left" vertical="center" textRotation="0" wrapText="true" indent="0" shrinkToFit="false"/>
      <protection locked="true" hidden="false"/>
    </xf>
    <xf numFmtId="168" fontId="48" fillId="22" borderId="63" xfId="0" applyFont="true" applyBorder="true" applyAlignment="true" applyProtection="true">
      <alignment horizontal="right" vertical="center" textRotation="0" wrapText="false" indent="0" shrinkToFit="false"/>
      <protection locked="false" hidden="false"/>
    </xf>
    <xf numFmtId="164" fontId="0" fillId="24" borderId="44" xfId="0" applyFont="false" applyBorder="true" applyAlignment="true" applyProtection="true">
      <alignment horizontal="center" vertical="center" textRotation="0" wrapText="false" indent="0" shrinkToFit="false"/>
      <protection locked="true" hidden="false"/>
    </xf>
    <xf numFmtId="164" fontId="60" fillId="25" borderId="23" xfId="0" applyFont="true" applyBorder="true" applyAlignment="true" applyProtection="true">
      <alignment horizontal="center" vertical="center" textRotation="255" wrapText="true" indent="0" shrinkToFit="fals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0" fillId="24" borderId="60" xfId="0" applyFont="false" applyBorder="true" applyAlignment="true" applyProtection="true">
      <alignment horizontal="center" vertical="center" textRotation="0" wrapText="false" indent="0" shrinkToFit="false"/>
      <protection locked="true" hidden="false"/>
    </xf>
    <xf numFmtId="164" fontId="66" fillId="24" borderId="0" xfId="0" applyFont="true" applyBorder="false" applyAlignment="true" applyProtection="true">
      <alignment horizontal="right" vertical="center" textRotation="255" wrapText="false" indent="0" shrinkToFit="true"/>
      <protection locked="true" hidden="false"/>
    </xf>
    <xf numFmtId="164" fontId="35" fillId="24" borderId="0" xfId="0" applyFont="true" applyBorder="true" applyAlignment="true" applyProtection="true">
      <alignment horizontal="left" vertical="center" textRotation="0" wrapText="true" indent="0" shrinkToFit="false"/>
      <protection locked="true" hidden="false"/>
    </xf>
    <xf numFmtId="164" fontId="60" fillId="24" borderId="0" xfId="0" applyFont="true" applyBorder="true" applyAlignment="false" applyProtection="true">
      <alignment horizontal="general" vertical="center" textRotation="0" wrapText="false" indent="0" shrinkToFit="false"/>
      <protection locked="true" hidden="false"/>
    </xf>
    <xf numFmtId="166" fontId="35" fillId="24" borderId="0" xfId="74" applyFont="true" applyBorder="true" applyAlignment="true" applyProtection="true">
      <alignment horizontal="center" vertical="center" textRotation="0" wrapText="false" indent="0" shrinkToFit="true"/>
      <protection locked="true" hidden="false"/>
    </xf>
    <xf numFmtId="166" fontId="52" fillId="24" borderId="0" xfId="74" applyFont="true" applyBorder="true" applyAlignment="true" applyProtection="true">
      <alignment horizontal="general" vertical="center" textRotation="0" wrapText="false" indent="0" shrinkToFit="true"/>
      <protection locked="true" hidden="false"/>
    </xf>
    <xf numFmtId="164" fontId="0" fillId="24" borderId="0" xfId="0" applyFont="false" applyBorder="false" applyAlignment="true" applyProtection="true">
      <alignment horizontal="center" vertical="center" textRotation="0" wrapText="false" indent="0" shrinkToFit="false"/>
      <protection locked="true" hidden="false"/>
    </xf>
    <xf numFmtId="164" fontId="57" fillId="24" borderId="0" xfId="0" applyFont="true" applyBorder="true" applyAlignment="false" applyProtection="true">
      <alignment horizontal="general" vertical="center" textRotation="0" wrapText="false" indent="0" shrinkToFit="false"/>
      <protection locked="true" hidden="false"/>
    </xf>
    <xf numFmtId="164" fontId="47" fillId="26" borderId="11" xfId="0" applyFont="true" applyBorder="true" applyAlignment="true" applyProtection="true">
      <alignment horizontal="center" vertical="center" textRotation="0" wrapText="false" indent="0" shrinkToFit="false"/>
      <protection locked="true" hidden="false"/>
    </xf>
    <xf numFmtId="164" fontId="65" fillId="0" borderId="45" xfId="0" applyFont="true" applyBorder="true" applyAlignment="true" applyProtection="true">
      <alignment horizontal="left" vertical="center" textRotation="0" wrapText="false" indent="0" shrinkToFit="false"/>
      <protection locked="true" hidden="false"/>
    </xf>
    <xf numFmtId="164" fontId="0" fillId="0" borderId="68" xfId="0" applyFont="false" applyBorder="true" applyAlignment="false" applyProtection="true">
      <alignment horizontal="general" vertical="center" textRotation="0" wrapText="false" indent="0" shrinkToFit="false"/>
      <protection locked="true" hidden="false"/>
    </xf>
    <xf numFmtId="171" fontId="70" fillId="24" borderId="0" xfId="0" applyFont="true" applyBorder="false" applyAlignment="true" applyProtection="true">
      <alignment horizontal="center" vertical="center" textRotation="0" wrapText="false" indent="0" shrinkToFit="false"/>
      <protection locked="true" hidden="false"/>
    </xf>
    <xf numFmtId="164" fontId="70" fillId="24" borderId="0" xfId="0" applyFont="true" applyBorder="false" applyAlignment="false" applyProtection="true">
      <alignment horizontal="general" vertical="center" textRotation="0" wrapText="false" indent="0" shrinkToFit="false"/>
      <protection locked="true" hidden="false"/>
    </xf>
    <xf numFmtId="170" fontId="74" fillId="25" borderId="11" xfId="0" applyFont="true" applyBorder="true" applyAlignment="true" applyProtection="true">
      <alignment horizontal="center" vertical="center" textRotation="0" wrapText="true" indent="0" shrinkToFit="false"/>
      <protection locked="true" hidden="false"/>
    </xf>
    <xf numFmtId="164" fontId="70" fillId="24" borderId="0" xfId="0" applyFont="true" applyBorder="false" applyAlignment="true" applyProtection="true">
      <alignment horizontal="general" vertical="center" textRotation="0" wrapText="true" indent="0" shrinkToFit="false"/>
      <protection locked="true" hidden="false"/>
    </xf>
    <xf numFmtId="164" fontId="70" fillId="24" borderId="0" xfId="0" applyFont="true" applyBorder="fals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left" vertical="center" textRotation="0" wrapText="true" indent="0" shrinkToFit="false"/>
      <protection locked="true" hidden="false"/>
    </xf>
    <xf numFmtId="164" fontId="75" fillId="24" borderId="0" xfId="0" applyFont="true" applyBorder="true" applyAlignment="true" applyProtection="true">
      <alignment horizontal="left" vertical="center" textRotation="0" wrapText="true" indent="0" shrinkToFit="false"/>
      <protection locked="true" hidden="false"/>
    </xf>
    <xf numFmtId="164" fontId="47" fillId="0" borderId="45" xfId="0" applyFont="true" applyBorder="true" applyAlignment="true" applyProtection="true">
      <alignment horizontal="left" vertical="center" textRotation="0" wrapText="false" indent="0" shrinkToFit="false"/>
      <protection locked="true" hidden="false"/>
    </xf>
    <xf numFmtId="164" fontId="52" fillId="24" borderId="69" xfId="0" applyFont="true" applyBorder="true" applyAlignment="true" applyProtection="true">
      <alignment horizontal="center" vertical="center" textRotation="0" wrapText="true" indent="0" shrinkToFit="false"/>
      <protection locked="true" hidden="false"/>
    </xf>
    <xf numFmtId="164" fontId="46" fillId="24" borderId="70" xfId="0" applyFont="true" applyBorder="true" applyAlignment="false" applyProtection="true">
      <alignment horizontal="general" vertical="center" textRotation="0" wrapText="false" indent="0" shrinkToFit="false"/>
      <protection locked="true" hidden="false"/>
    </xf>
    <xf numFmtId="164" fontId="75" fillId="24" borderId="0" xfId="0" applyFont="true" applyBorder="false" applyAlignment="false" applyProtection="true">
      <alignment horizontal="general" vertical="center" textRotation="0" wrapText="false" indent="0" shrinkToFit="false"/>
      <protection locked="true" hidden="false"/>
    </xf>
    <xf numFmtId="164" fontId="35" fillId="24" borderId="71" xfId="0" applyFont="true" applyBorder="true" applyAlignment="true" applyProtection="true">
      <alignment horizontal="center" vertical="center" textRotation="0" wrapText="false" indent="0" shrinkToFit="false"/>
      <protection locked="true" hidden="false"/>
    </xf>
    <xf numFmtId="164" fontId="35" fillId="24" borderId="41" xfId="0" applyFont="true" applyBorder="true" applyAlignment="false" applyProtection="true">
      <alignment horizontal="general" vertical="center" textRotation="0" wrapText="false" indent="0" shrinkToFit="false"/>
      <protection locked="true" hidden="false"/>
    </xf>
    <xf numFmtId="168" fontId="35" fillId="24" borderId="0" xfId="0" applyFont="true" applyBorder="false" applyAlignment="true" applyProtection="true">
      <alignment horizontal="general" vertical="center" textRotation="0" wrapText="true" indent="0" shrinkToFit="false"/>
      <protection locked="true" hidden="false"/>
    </xf>
    <xf numFmtId="164" fontId="52" fillId="24" borderId="72" xfId="0" applyFont="true" applyBorder="true" applyAlignment="false" applyProtection="true">
      <alignment horizontal="general" vertical="center" textRotation="0" wrapText="false" indent="0" shrinkToFit="false"/>
      <protection locked="true" hidden="false"/>
    </xf>
    <xf numFmtId="164" fontId="35" fillId="24" borderId="73" xfId="0" applyFont="true" applyBorder="true" applyAlignment="true" applyProtection="true">
      <alignment horizontal="center" vertical="center" textRotation="0" wrapText="false" indent="0" shrinkToFit="false"/>
      <protection locked="true" hidden="false"/>
    </xf>
    <xf numFmtId="164" fontId="35" fillId="24" borderId="74" xfId="0" applyFont="true" applyBorder="true" applyAlignment="false" applyProtection="true">
      <alignment horizontal="general" vertical="center" textRotation="0" wrapText="false" indent="0" shrinkToFit="false"/>
      <protection locked="true" hidden="false"/>
    </xf>
    <xf numFmtId="168" fontId="35" fillId="24" borderId="74" xfId="0" applyFont="true" applyBorder="true" applyAlignment="true" applyProtection="true">
      <alignment horizontal="general" vertical="center" textRotation="0" wrapText="true" indent="0" shrinkToFit="false"/>
      <protection locked="true" hidden="false"/>
    </xf>
    <xf numFmtId="164" fontId="47" fillId="24" borderId="74" xfId="0" applyFont="true" applyBorder="true" applyAlignment="false" applyProtection="true">
      <alignment horizontal="general" vertical="center" textRotation="0" wrapText="false" indent="0" shrinkToFit="false"/>
      <protection locked="true" hidden="false"/>
    </xf>
    <xf numFmtId="164" fontId="52" fillId="24" borderId="74" xfId="0" applyFont="true" applyBorder="true" applyAlignment="false" applyProtection="true">
      <alignment horizontal="general" vertical="center" textRotation="0" wrapText="false" indent="0" shrinkToFit="false"/>
      <protection locked="true" hidden="false"/>
    </xf>
    <xf numFmtId="164" fontId="52" fillId="24" borderId="75" xfId="0" applyFont="true" applyBorder="true" applyAlignment="false" applyProtection="true">
      <alignment horizontal="general" vertical="center" textRotation="0" wrapText="false" indent="0" shrinkToFit="false"/>
      <protection locked="true" hidden="false"/>
    </xf>
    <xf numFmtId="164" fontId="35" fillId="24" borderId="60" xfId="0" applyFont="true" applyBorder="true" applyAlignment="true" applyProtection="true">
      <alignment horizontal="center" vertical="center" textRotation="0" wrapText="false" indent="0" shrinkToFit="false"/>
      <protection locked="true" hidden="false"/>
    </xf>
    <xf numFmtId="164" fontId="35" fillId="24" borderId="76" xfId="0" applyFont="true" applyBorder="true" applyAlignment="false" applyProtection="true">
      <alignment horizontal="general" vertical="center" textRotation="0" wrapText="false" indent="0" shrinkToFit="false"/>
      <protection locked="true" hidden="false"/>
    </xf>
    <xf numFmtId="164" fontId="35" fillId="24" borderId="70" xfId="0" applyFont="true" applyBorder="true" applyAlignment="true" applyProtection="true">
      <alignment horizontal="general" vertical="center" textRotation="0" wrapText="true" indent="0" shrinkToFit="false"/>
      <protection locked="true" hidden="false"/>
    </xf>
    <xf numFmtId="168" fontId="35" fillId="24" borderId="70" xfId="0" applyFont="true" applyBorder="true" applyAlignment="true" applyProtection="true">
      <alignment horizontal="general" vertical="center" textRotation="0" wrapText="true" indent="0" shrinkToFit="false"/>
      <protection locked="true" hidden="false"/>
    </xf>
    <xf numFmtId="164" fontId="47" fillId="24" borderId="70" xfId="0" applyFont="true" applyBorder="true" applyAlignment="false" applyProtection="true">
      <alignment horizontal="general" vertical="center" textRotation="0" wrapText="false" indent="0" shrinkToFit="false"/>
      <protection locked="true" hidden="false"/>
    </xf>
    <xf numFmtId="164" fontId="52" fillId="24" borderId="70" xfId="0" applyFont="true" applyBorder="true" applyAlignment="false" applyProtection="true">
      <alignment horizontal="general" vertical="center" textRotation="0" wrapText="false" indent="0" shrinkToFit="false"/>
      <protection locked="true" hidden="false"/>
    </xf>
    <xf numFmtId="164" fontId="52" fillId="24" borderId="66" xfId="0" applyFont="true" applyBorder="tru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general" vertical="center" textRotation="0" wrapText="true" indent="0" shrinkToFit="false"/>
      <protection locked="true" hidden="false"/>
    </xf>
    <xf numFmtId="164" fontId="35" fillId="24" borderId="0" xfId="0" applyFont="true" applyBorder="false" applyAlignment="true" applyProtection="true">
      <alignment horizontal="center" vertical="center" textRotation="0" wrapText="false" indent="0" shrinkToFit="false"/>
      <protection locked="true" hidden="false"/>
    </xf>
    <xf numFmtId="168" fontId="46" fillId="24" borderId="0" xfId="0" applyFont="true" applyBorder="false" applyAlignment="false" applyProtection="true">
      <alignment horizontal="general" vertical="center" textRotation="0" wrapText="false" indent="0" shrinkToFit="false"/>
      <protection locked="true" hidden="false"/>
    </xf>
    <xf numFmtId="164" fontId="75" fillId="24" borderId="0" xfId="0" applyFont="true" applyBorder="false" applyAlignment="true" applyProtection="true">
      <alignment horizontal="left" vertical="center" textRotation="0" wrapText="true" indent="0" shrinkToFit="false"/>
      <protection locked="true" hidden="false"/>
    </xf>
    <xf numFmtId="168" fontId="46" fillId="24" borderId="77" xfId="0" applyFont="true" applyBorder="true" applyAlignment="false" applyProtection="true">
      <alignment horizontal="general" vertical="center" textRotation="0" wrapText="false" indent="0" shrinkToFit="false"/>
      <protection locked="true" hidden="false"/>
    </xf>
    <xf numFmtId="168" fontId="46" fillId="24" borderId="70" xfId="0" applyFont="true" applyBorder="true" applyAlignment="false" applyProtection="true">
      <alignment horizontal="general" vertical="center" textRotation="0" wrapText="false" indent="0" shrinkToFit="false"/>
      <protection locked="true" hidden="false"/>
    </xf>
    <xf numFmtId="164" fontId="47" fillId="24" borderId="72" xfId="0" applyFont="true" applyBorder="true" applyAlignment="true" applyProtection="true">
      <alignment horizontal="center" vertical="center" textRotation="0" wrapText="false" indent="0" shrinkToFit="false"/>
      <protection locked="true" hidden="false"/>
    </xf>
    <xf numFmtId="164" fontId="35" fillId="0" borderId="78" xfId="0" applyFont="true" applyBorder="true" applyAlignment="true" applyProtection="true">
      <alignment horizontal="general" vertical="center" textRotation="0" wrapText="true" indent="0" shrinkToFit="false"/>
      <protection locked="true" hidden="false"/>
    </xf>
    <xf numFmtId="164" fontId="35" fillId="24" borderId="79" xfId="0" applyFont="true" applyBorder="true" applyAlignment="true" applyProtection="true">
      <alignment horizontal="center" vertical="center" textRotation="0" wrapText="false" indent="0" shrinkToFit="false"/>
      <protection locked="true" hidden="false"/>
    </xf>
    <xf numFmtId="164" fontId="35" fillId="0" borderId="58" xfId="0" applyFont="true" applyBorder="true" applyAlignment="true" applyProtection="true">
      <alignment horizontal="center" vertical="center" textRotation="0" wrapText="true" indent="0" shrinkToFit="false"/>
      <protection locked="true" hidden="false"/>
    </xf>
    <xf numFmtId="164" fontId="47" fillId="26" borderId="80" xfId="0" applyFont="true" applyBorder="true" applyAlignment="true" applyProtection="true">
      <alignment horizontal="center" vertical="center" textRotation="0" wrapText="false" indent="0" shrinkToFit="false"/>
      <protection locked="true" hidden="false"/>
    </xf>
    <xf numFmtId="164" fontId="66" fillId="0" borderId="81" xfId="0" applyFont="true" applyBorder="true" applyAlignment="true" applyProtection="true">
      <alignment horizontal="center" vertical="center" textRotation="0" wrapText="false" indent="0" shrinkToFit="false"/>
      <protection locked="true" hidden="false"/>
    </xf>
    <xf numFmtId="164" fontId="35" fillId="0" borderId="82" xfId="0" applyFont="true" applyBorder="true" applyAlignment="true" applyProtection="true">
      <alignment horizontal="left" vertical="center" textRotation="0" wrapText="true" indent="0" shrinkToFit="false"/>
      <protection locked="true" hidden="false"/>
    </xf>
    <xf numFmtId="164" fontId="60" fillId="26" borderId="61" xfId="0" applyFont="true" applyBorder="true" applyAlignment="true" applyProtection="true">
      <alignment horizontal="left" vertical="center" textRotation="0" wrapText="true" indent="0" shrinkToFit="true"/>
      <protection locked="false" hidden="false"/>
    </xf>
    <xf numFmtId="164" fontId="47" fillId="26" borderId="83" xfId="0" applyFont="true" applyBorder="true" applyAlignment="true" applyProtection="true">
      <alignment horizontal="center" vertical="center" textRotation="0" wrapText="false" indent="0" shrinkToFit="false"/>
      <protection locked="true" hidden="false"/>
    </xf>
    <xf numFmtId="164" fontId="66" fillId="0" borderId="84" xfId="0" applyFont="true" applyBorder="true" applyAlignment="true" applyProtection="true">
      <alignment horizontal="center" vertical="center" textRotation="0" wrapText="false" indent="0" shrinkToFit="false"/>
      <protection locked="true" hidden="false"/>
    </xf>
    <xf numFmtId="164" fontId="35" fillId="24" borderId="58" xfId="0" applyFont="true" applyBorder="true" applyAlignment="false" applyProtection="true">
      <alignment horizontal="general" vertical="center" textRotation="0" wrapText="false" indent="0" shrinkToFit="false"/>
      <protection locked="true" hidden="false"/>
    </xf>
    <xf numFmtId="164" fontId="67"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false" indent="0" shrinkToFit="false"/>
      <protection locked="true" hidden="false"/>
    </xf>
    <xf numFmtId="164" fontId="52" fillId="26" borderId="86" xfId="0" applyFont="true" applyBorder="true" applyAlignment="true" applyProtection="true">
      <alignment horizontal="left" vertical="center" textRotation="0" wrapText="true" indent="0" shrinkToFit="true"/>
      <protection locked="false" hidden="false"/>
    </xf>
    <xf numFmtId="164" fontId="75" fillId="24" borderId="72" xfId="0" applyFont="true" applyBorder="true" applyAlignment="false" applyProtection="true">
      <alignment horizontal="general" vertical="center" textRotation="0" wrapText="false" indent="0" shrinkToFit="false"/>
      <protection locked="true" hidden="false"/>
    </xf>
    <xf numFmtId="164" fontId="35" fillId="0" borderId="87" xfId="0" applyFont="true" applyBorder="true" applyAlignment="true" applyProtection="true">
      <alignment horizontal="center" vertical="center" textRotation="0" wrapText="false" indent="0" shrinkToFit="false"/>
      <protection locked="true" hidden="false"/>
    </xf>
    <xf numFmtId="164" fontId="35" fillId="24" borderId="87" xfId="0" applyFont="true" applyBorder="true" applyAlignment="true" applyProtection="true">
      <alignment horizontal="general" vertical="center" textRotation="0" wrapText="true" indent="0" shrinkToFit="false"/>
      <protection locked="true" hidden="false"/>
    </xf>
    <xf numFmtId="164" fontId="52" fillId="24" borderId="88" xfId="0" applyFont="true" applyBorder="true" applyAlignment="false" applyProtection="true">
      <alignment horizontal="general" vertical="center" textRotation="0" wrapText="false" indent="0" shrinkToFit="false"/>
      <protection locked="true" hidden="false"/>
    </xf>
    <xf numFmtId="164" fontId="76" fillId="0" borderId="45" xfId="0" applyFont="true" applyBorder="true" applyAlignment="true" applyProtection="true">
      <alignment horizontal="left" vertical="center" textRotation="0" wrapText="false" indent="0" shrinkToFit="false"/>
      <protection locked="true" hidden="false"/>
    </xf>
    <xf numFmtId="164" fontId="77" fillId="0" borderId="0" xfId="0" applyFont="true" applyBorder="true" applyAlignment="true" applyProtection="true">
      <alignment horizontal="center" vertical="center" textRotation="0" wrapText="false" indent="0" shrinkToFit="false"/>
      <protection locked="true" hidden="false"/>
    </xf>
    <xf numFmtId="164" fontId="65"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false" indent="0" shrinkToFit="false"/>
      <protection locked="true" hidden="false"/>
    </xf>
    <xf numFmtId="164" fontId="75" fillId="24" borderId="89" xfId="0" applyFont="true" applyBorder="true" applyAlignment="false" applyProtection="true">
      <alignment horizontal="general" vertical="center" textRotation="0" wrapText="false" indent="0" shrinkToFit="false"/>
      <protection locked="true" hidden="false"/>
    </xf>
    <xf numFmtId="164" fontId="76" fillId="24" borderId="0" xfId="0" applyFont="true" applyBorder="false" applyAlignment="false" applyProtection="true">
      <alignment horizontal="general" vertical="center" textRotation="0" wrapText="false" indent="0" shrinkToFit="false"/>
      <protection locked="true" hidden="false"/>
    </xf>
    <xf numFmtId="164" fontId="76" fillId="24" borderId="70"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true" hidden="false"/>
    </xf>
    <xf numFmtId="164" fontId="47" fillId="0" borderId="57" xfId="0" applyFont="true" applyBorder="true" applyAlignment="true" applyProtection="true">
      <alignment horizontal="left" vertical="center" textRotation="0" wrapText="false" indent="0" shrinkToFit="false"/>
      <protection locked="true" hidden="false"/>
    </xf>
    <xf numFmtId="164" fontId="52" fillId="24" borderId="90" xfId="0" applyFont="true" applyBorder="true" applyAlignment="true" applyProtection="true">
      <alignment horizontal="center" vertical="center" textRotation="0" wrapText="true" indent="0" shrinkToFit="false"/>
      <protection locked="true" hidden="false"/>
    </xf>
    <xf numFmtId="168" fontId="46" fillId="24" borderId="65" xfId="0" applyFont="true" applyBorder="true" applyAlignment="false" applyProtection="true">
      <alignment horizontal="general" vertical="center" textRotation="0" wrapText="false" indent="0" shrinkToFit="false"/>
      <protection locked="true" hidden="false"/>
    </xf>
    <xf numFmtId="164" fontId="78" fillId="24" borderId="0" xfId="0" applyFont="true" applyBorder="false" applyAlignment="false" applyProtection="true">
      <alignment horizontal="general" vertical="center" textRotation="0" wrapText="false" indent="0" shrinkToFit="false"/>
      <protection locked="true" hidden="false"/>
    </xf>
    <xf numFmtId="164" fontId="35" fillId="0" borderId="91" xfId="0" applyFont="true" applyBorder="true" applyAlignment="true" applyProtection="true">
      <alignment horizontal="left" vertical="center" textRotation="0" wrapText="true" indent="0" shrinkToFit="false"/>
      <protection locked="true" hidden="false"/>
    </xf>
    <xf numFmtId="164" fontId="52" fillId="26" borderId="92" xfId="0" applyFont="true" applyBorder="true" applyAlignment="true" applyProtection="true">
      <alignment horizontal="center" vertical="center" textRotation="0" wrapText="true" indent="0" shrinkToFit="false"/>
      <protection locked="true" hidden="false"/>
    </xf>
    <xf numFmtId="164" fontId="66" fillId="0" borderId="93" xfId="0" applyFont="true" applyBorder="true" applyAlignment="true" applyProtection="true">
      <alignment horizontal="center" vertical="center" textRotation="0" wrapText="false" indent="0" shrinkToFit="false"/>
      <protection locked="true" hidden="false"/>
    </xf>
    <xf numFmtId="164" fontId="52" fillId="0" borderId="82" xfId="0" applyFont="true" applyBorder="true" applyAlignment="true" applyProtection="true">
      <alignment horizontal="left" vertical="center" textRotation="0" wrapText="true" indent="0" shrinkToFit="false"/>
      <protection locked="true" hidden="false"/>
    </xf>
    <xf numFmtId="164" fontId="52" fillId="26" borderId="94" xfId="0" applyFont="true" applyBorder="true" applyAlignment="true" applyProtection="true">
      <alignment horizontal="center" vertical="center" textRotation="0" wrapText="true" indent="0" shrinkToFit="false"/>
      <protection locked="true" hidden="false"/>
    </xf>
    <xf numFmtId="164" fontId="66" fillId="0" borderId="95" xfId="0" applyFont="true" applyBorder="true" applyAlignment="true" applyProtection="true">
      <alignment horizontal="center" vertical="center" textRotation="0" wrapText="false" indent="0" shrinkToFit="false"/>
      <protection locked="true" hidden="false"/>
    </xf>
    <xf numFmtId="164" fontId="52" fillId="0" borderId="61" xfId="0" applyFont="true" applyBorder="true" applyAlignment="true" applyProtection="true">
      <alignment horizontal="left" vertical="center" textRotation="0" wrapText="true" indent="0" shrinkToFit="false"/>
      <protection locked="true" hidden="false"/>
    </xf>
    <xf numFmtId="164" fontId="52" fillId="26" borderId="96" xfId="0" applyFont="true" applyBorder="true" applyAlignment="true" applyProtection="true">
      <alignment horizontal="center" vertical="center" textRotation="0" wrapText="true" indent="0" shrinkToFit="false"/>
      <protection locked="true" hidden="false"/>
    </xf>
    <xf numFmtId="164" fontId="66" fillId="0" borderId="97" xfId="0" applyFont="true" applyBorder="true" applyAlignment="true" applyProtection="true">
      <alignment horizontal="center" vertical="center" textRotation="0" wrapText="false" indent="0" shrinkToFit="false"/>
      <protection locked="true" hidden="false"/>
    </xf>
    <xf numFmtId="164" fontId="52" fillId="0" borderId="86" xfId="0" applyFont="true" applyBorder="true" applyAlignment="true" applyProtection="true">
      <alignment horizontal="left" vertical="center" textRotation="0" wrapText="true" indent="0" shrinkToFit="false"/>
      <protection locked="true" hidden="false"/>
    </xf>
    <xf numFmtId="164" fontId="35" fillId="24" borderId="98" xfId="0" applyFont="true" applyBorder="true" applyAlignment="true" applyProtection="true">
      <alignment horizontal="center" vertical="center" textRotation="0" wrapText="false" indent="0" shrinkToFit="false"/>
      <protection locked="true" hidden="false"/>
    </xf>
    <xf numFmtId="164" fontId="35" fillId="0" borderId="99" xfId="0" applyFont="true" applyBorder="true" applyAlignment="true" applyProtection="true">
      <alignment horizontal="left" vertical="center" textRotation="0" wrapText="false" indent="0" shrinkToFit="false"/>
      <protection locked="true" hidden="false"/>
    </xf>
    <xf numFmtId="164" fontId="53" fillId="0" borderId="0" xfId="0" applyFont="true" applyBorder="false" applyAlignment="true" applyProtection="true">
      <alignment horizontal="general" vertical="center" textRotation="0" wrapText="true" indent="0" shrinkToFit="false"/>
      <protection locked="true" hidden="false"/>
    </xf>
    <xf numFmtId="164" fontId="75" fillId="24" borderId="0" xfId="0" applyFont="true" applyBorder="tru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47" fillId="0" borderId="23"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35" fillId="0" borderId="45" xfId="0" applyFont="true" applyBorder="true" applyAlignment="true" applyProtection="true">
      <alignment horizontal="left" vertical="center" textRotation="0" wrapText="true" indent="0" shrinkToFit="false"/>
      <protection locked="true" hidden="false"/>
    </xf>
    <xf numFmtId="170" fontId="79" fillId="0" borderId="54" xfId="0" applyFont="true" applyBorder="true" applyAlignment="true" applyProtection="true">
      <alignment horizontal="center" vertical="center" textRotation="0" wrapText="false" indent="0" shrinkToFit="false"/>
      <protection locked="true" hidden="false"/>
    </xf>
    <xf numFmtId="164" fontId="35" fillId="0" borderId="23" xfId="0" applyFont="true" applyBorder="true" applyAlignment="true" applyProtection="true">
      <alignment horizontal="left" vertical="center" textRotation="0" wrapText="true" indent="0" shrinkToFit="false"/>
      <protection locked="true" hidden="false"/>
    </xf>
    <xf numFmtId="170" fontId="23" fillId="25" borderId="11" xfId="0" applyFont="true" applyBorder="true" applyAlignment="true" applyProtection="true">
      <alignment horizontal="general"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false" applyProtection="true">
      <alignment horizontal="general" vertical="center" textRotation="0" wrapText="false" indent="0" shrinkToFit="false"/>
      <protection locked="true" hidden="false"/>
    </xf>
    <xf numFmtId="170" fontId="55" fillId="27" borderId="50" xfId="0" applyFont="true" applyBorder="true" applyAlignment="true" applyProtection="true">
      <alignment horizontal="center" vertical="center" textRotation="0" wrapText="false" indent="0" shrinkToFit="false"/>
      <protection locked="true" hidden="false"/>
    </xf>
    <xf numFmtId="164" fontId="35" fillId="24" borderId="100" xfId="0" applyFont="true" applyBorder="true" applyAlignment="false" applyProtection="true">
      <alignment horizontal="general" vertical="center" textRotation="0" wrapText="false" indent="0" shrinkToFit="false"/>
      <protection locked="true" hidden="false"/>
    </xf>
    <xf numFmtId="164" fontId="46"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true" applyProtection="true">
      <alignment horizontal="general" vertical="center" textRotation="0" wrapText="true" indent="0" shrinkToFit="false"/>
      <protection locked="true" hidden="false"/>
    </xf>
    <xf numFmtId="164" fontId="47" fillId="24" borderId="102" xfId="0" applyFont="true" applyBorder="true" applyAlignment="true" applyProtection="true">
      <alignment horizontal="center" vertical="center" textRotation="0" wrapText="false" indent="0" shrinkToFit="false"/>
      <protection locked="true" hidden="false"/>
    </xf>
    <xf numFmtId="175" fontId="60" fillId="0" borderId="0" xfId="0" applyFont="true" applyBorder="false" applyAlignment="false" applyProtection="true">
      <alignment horizontal="general" vertical="center" textRotation="0" wrapText="false" indent="0" shrinkToFit="false"/>
      <protection locked="true" hidden="false"/>
    </xf>
    <xf numFmtId="176" fontId="60" fillId="0" borderId="0" xfId="0" applyFont="true" applyBorder="false" applyAlignment="false" applyProtection="true">
      <alignment horizontal="general" vertical="center" textRotation="0" wrapText="false" indent="0" shrinkToFit="false"/>
      <protection locked="true" hidden="false"/>
    </xf>
    <xf numFmtId="164" fontId="35" fillId="24" borderId="65" xfId="0" applyFont="true" applyBorder="true" applyAlignment="false" applyProtection="true">
      <alignment horizontal="general" vertical="center" textRotation="0" wrapText="false" indent="0" shrinkToFit="false"/>
      <protection locked="true" hidden="false"/>
    </xf>
    <xf numFmtId="164" fontId="52" fillId="26" borderId="39"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true" applyProtection="true">
      <alignment horizontal="center" vertical="center" textRotation="0" wrapText="false" indent="0" shrinkToFit="false"/>
      <protection locked="true" hidden="false"/>
    </xf>
    <xf numFmtId="164" fontId="47" fillId="24" borderId="64" xfId="0" applyFont="true" applyBorder="true" applyAlignment="true" applyProtection="true">
      <alignment horizontal="center" vertical="center" textRotation="0" wrapText="false" indent="0" shrinkToFit="false"/>
      <protection locked="true" hidden="false"/>
    </xf>
    <xf numFmtId="164" fontId="52" fillId="26" borderId="103" xfId="0" applyFont="true" applyBorder="true" applyAlignment="true" applyProtection="true">
      <alignment horizontal="center" vertical="center" textRotation="0" wrapText="true" indent="0" shrinkToFit="false"/>
      <protection locked="true" hidden="false"/>
    </xf>
    <xf numFmtId="164" fontId="35" fillId="24" borderId="0" xfId="0" applyFont="true" applyBorder="true" applyAlignment="true" applyProtection="true">
      <alignment horizontal="general" vertical="top" textRotation="0" wrapText="false" indent="0" shrinkToFit="false"/>
      <protection locked="true" hidden="false"/>
    </xf>
    <xf numFmtId="164" fontId="52" fillId="24" borderId="0" xfId="0" applyFont="true" applyBorder="true" applyAlignment="true" applyProtection="true">
      <alignment horizontal="general" vertical="center" textRotation="0" wrapText="true" indent="0" shrinkToFit="false"/>
      <protection locked="true" hidden="false"/>
    </xf>
    <xf numFmtId="175" fontId="60" fillId="24" borderId="0" xfId="0" applyFont="true" applyBorder="false" applyAlignment="false" applyProtection="true">
      <alignment horizontal="general" vertical="center" textRotation="0" wrapText="false" indent="0" shrinkToFit="false"/>
      <protection locked="true" hidden="false"/>
    </xf>
    <xf numFmtId="164" fontId="35" fillId="24" borderId="83" xfId="0" applyFont="true" applyBorder="true" applyAlignment="false" applyProtection="true">
      <alignment horizontal="general" vertical="center" textRotation="0" wrapText="false" indent="0" shrinkToFit="false"/>
      <protection locked="true" hidden="false"/>
    </xf>
    <xf numFmtId="164" fontId="52" fillId="26" borderId="104" xfId="0" applyFont="true" applyBorder="true" applyAlignment="true" applyProtection="true">
      <alignment horizontal="center" vertical="center" textRotation="0" wrapText="true" indent="0" shrinkToFit="false"/>
      <protection locked="true" hidden="false"/>
    </xf>
    <xf numFmtId="164" fontId="52" fillId="24" borderId="89" xfId="0" applyFont="true" applyBorder="true" applyAlignment="false" applyProtection="true">
      <alignment horizontal="general" vertical="center" textRotation="0" wrapText="false" indent="0" shrinkToFit="false"/>
      <protection locked="true" hidden="false"/>
    </xf>
    <xf numFmtId="164" fontId="35" fillId="24" borderId="89" xfId="0" applyFont="true" applyBorder="true" applyAlignment="true" applyProtection="true">
      <alignment horizontal="general" vertical="top" textRotation="0" wrapText="false" indent="0" shrinkToFit="false"/>
      <protection locked="true" hidden="false"/>
    </xf>
    <xf numFmtId="164" fontId="35" fillId="26" borderId="89" xfId="0" applyFont="true" applyBorder="true" applyAlignment="true" applyProtection="true">
      <alignment horizontal="left" vertical="center" textRotation="0" wrapText="false" indent="0" shrinkToFit="true"/>
      <protection locked="true" hidden="false"/>
    </xf>
    <xf numFmtId="164" fontId="35" fillId="24" borderId="105" xfId="0" applyFont="true" applyBorder="true" applyAlignment="false" applyProtection="true">
      <alignment horizontal="general" vertical="center" textRotation="0" wrapText="false" indent="0" shrinkToFit="false"/>
      <protection locked="true" hidden="false"/>
    </xf>
    <xf numFmtId="164" fontId="80" fillId="0" borderId="11" xfId="0" applyFont="true" applyBorder="true" applyAlignment="true" applyProtection="true">
      <alignment horizontal="left" vertical="center" textRotation="0" wrapText="true" indent="0" shrinkToFit="false"/>
      <protection locked="true" hidden="false"/>
    </xf>
    <xf numFmtId="164" fontId="60" fillId="24" borderId="0" xfId="0" applyFont="true" applyBorder="false" applyAlignment="true" applyProtection="true">
      <alignment horizontal="general" vertical="center" textRotation="0" wrapText="false" indent="0" shrinkToFit="false"/>
      <protection locked="true" hidden="false"/>
    </xf>
    <xf numFmtId="171" fontId="51" fillId="24" borderId="0" xfId="0" applyFont="true" applyBorder="false" applyAlignment="false" applyProtection="true">
      <alignment horizontal="general" vertical="center" textRotation="0" wrapText="false" indent="0" shrinkToFit="false"/>
      <protection locked="true" hidden="false"/>
    </xf>
    <xf numFmtId="171" fontId="47" fillId="24" borderId="0" xfId="0" applyFont="true" applyBorder="false" applyAlignment="false" applyProtection="true">
      <alignment horizontal="general" vertical="center" textRotation="0" wrapText="false" indent="0" shrinkToFit="false"/>
      <protection locked="true" hidden="false"/>
    </xf>
    <xf numFmtId="164" fontId="72" fillId="24" borderId="0" xfId="0" applyFont="true" applyBorder="false" applyAlignment="true" applyProtection="true">
      <alignment horizontal="left" vertical="center" textRotation="0" wrapText="true" indent="0" shrinkToFit="false"/>
      <protection locked="true" hidden="false"/>
    </xf>
    <xf numFmtId="171" fontId="52" fillId="24" borderId="0" xfId="0" applyFont="true" applyBorder="false" applyAlignment="false" applyProtection="true">
      <alignment horizontal="general" vertical="center" textRotation="0" wrapText="false" indent="0" shrinkToFit="false"/>
      <protection locked="true" hidden="false"/>
    </xf>
    <xf numFmtId="171" fontId="52" fillId="0" borderId="0" xfId="0" applyFont="true" applyBorder="false" applyAlignment="true" applyProtection="true">
      <alignment horizontal="center" vertical="top" textRotation="0" wrapText="false" indent="0" shrinkToFit="false"/>
      <protection locked="true" hidden="false"/>
    </xf>
    <xf numFmtId="164" fontId="52" fillId="0" borderId="0" xfId="0" applyFont="true" applyBorder="true" applyAlignment="true" applyProtection="true">
      <alignment horizontal="left" vertical="top" textRotation="0" wrapText="true" indent="0" shrinkToFit="false"/>
      <protection locked="true" hidden="false"/>
    </xf>
    <xf numFmtId="164" fontId="52" fillId="24" borderId="0" xfId="0" applyFont="true" applyBorder="true" applyAlignment="true" applyProtection="true">
      <alignment horizontal="left" vertical="top" textRotation="0" wrapText="true" indent="0" shrinkToFit="false"/>
      <protection locked="true" hidden="false"/>
    </xf>
    <xf numFmtId="171" fontId="35" fillId="24" borderId="70" xfId="0" applyFont="true" applyBorder="true" applyAlignment="true" applyProtection="true">
      <alignment horizontal="left" vertical="center" textRotation="0" wrapText="true" indent="0" shrinkToFit="false"/>
      <protection locked="true" hidden="false"/>
    </xf>
    <xf numFmtId="171" fontId="35" fillId="24" borderId="0" xfId="0" applyFont="true" applyBorder="fals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general" vertical="top" textRotation="0" wrapText="false" indent="0" shrinkToFit="false"/>
      <protection locked="true" hidden="false"/>
    </xf>
    <xf numFmtId="171" fontId="35" fillId="25" borderId="23" xfId="0" applyFont="true" applyBorder="true" applyAlignment="true" applyProtection="true">
      <alignment horizontal="center" vertical="center" textRotation="0" wrapText="true" indent="0" shrinkToFit="false"/>
      <protection locked="true" hidden="false"/>
    </xf>
    <xf numFmtId="171" fontId="35" fillId="25" borderId="106" xfId="0" applyFont="true" applyBorder="true" applyAlignment="true" applyProtection="true">
      <alignment horizontal="center" vertical="center" textRotation="0" wrapText="true" indent="0" shrinkToFit="false"/>
      <protection locked="true" hidden="false"/>
    </xf>
    <xf numFmtId="170" fontId="55" fillId="27" borderId="11" xfId="0" applyFont="true" applyBorder="true" applyAlignment="true" applyProtection="true">
      <alignment horizontal="left" vertical="center" textRotation="0" wrapText="false" indent="0" shrinkToFit="false"/>
      <protection locked="true" hidden="false"/>
    </xf>
    <xf numFmtId="164" fontId="81" fillId="0" borderId="54" xfId="0" applyFont="true" applyBorder="true" applyAlignment="true" applyProtection="true">
      <alignment horizontal="left" vertical="center" textRotation="0" wrapText="false" indent="0" shrinkToFit="false"/>
      <protection locked="true" hidden="false"/>
    </xf>
    <xf numFmtId="164" fontId="35" fillId="0" borderId="33" xfId="0" applyFont="true" applyBorder="true" applyAlignment="true" applyProtection="true">
      <alignment horizontal="left" vertical="center" textRotation="0" wrapText="true" indent="0" shrinkToFit="false"/>
      <protection locked="true" hidden="false"/>
    </xf>
    <xf numFmtId="164" fontId="52" fillId="24" borderId="107" xfId="0" applyFont="true" applyBorder="true" applyAlignment="true" applyProtection="true">
      <alignment horizontal="left" vertical="center" textRotation="0" wrapText="tru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false" applyAlignment="true" applyProtection="true">
      <alignment horizontal="general" vertical="top" textRotation="0" wrapText="false" indent="0" shrinkToFit="false"/>
      <protection locked="true" hidden="false"/>
    </xf>
    <xf numFmtId="164" fontId="52" fillId="26" borderId="108" xfId="0" applyFont="true" applyBorder="true" applyAlignment="true" applyProtection="true">
      <alignment horizontal="center" vertical="center" textRotation="0" wrapText="true" indent="0" shrinkToFit="false"/>
      <protection locked="true" hidden="false"/>
    </xf>
    <xf numFmtId="164" fontId="52"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general" vertical="center" textRotation="0" wrapText="true" indent="0" shrinkToFit="false"/>
      <protection locked="true" hidden="false"/>
    </xf>
    <xf numFmtId="164" fontId="52" fillId="24" borderId="87" xfId="0" applyFont="true" applyBorder="true" applyAlignment="true" applyProtection="true">
      <alignment horizontal="general" vertical="center" textRotation="0" wrapText="true" indent="0" shrinkToFit="false"/>
      <protection locked="true" hidden="false"/>
    </xf>
    <xf numFmtId="164" fontId="52" fillId="24" borderId="109" xfId="0" applyFont="true" applyBorder="true" applyAlignment="true" applyProtection="true">
      <alignment horizontal="general" vertical="center" textRotation="0" wrapText="true" indent="0" shrinkToFit="false"/>
      <protection locked="true" hidden="false"/>
    </xf>
    <xf numFmtId="164" fontId="52" fillId="26" borderId="110" xfId="0" applyFont="true" applyBorder="true" applyAlignment="true" applyProtection="true">
      <alignment horizontal="center" vertical="center" textRotation="0" wrapText="true" indent="0" shrinkToFit="false"/>
      <protection locked="true" hidden="false"/>
    </xf>
    <xf numFmtId="164" fontId="52" fillId="24" borderId="56"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general" vertical="center" textRotation="0" wrapText="true" indent="0" shrinkToFit="false"/>
      <protection locked="true" hidden="false"/>
    </xf>
    <xf numFmtId="164" fontId="52" fillId="26" borderId="112" xfId="0" applyFont="true" applyBorder="true" applyAlignment="true" applyProtection="true">
      <alignment horizontal="center" vertical="center" textRotation="0" wrapText="true" indent="0" shrinkToFit="false"/>
      <protection locked="true" hidden="false"/>
    </xf>
    <xf numFmtId="164" fontId="52" fillId="24" borderId="113" xfId="0" applyFont="true" applyBorder="true" applyAlignment="true" applyProtection="true">
      <alignment horizontal="left" vertical="center" textRotation="0" wrapText="true" indent="0" shrinkToFit="false"/>
      <protection locked="true" hidden="false"/>
    </xf>
    <xf numFmtId="164" fontId="52" fillId="26" borderId="114" xfId="0" applyFont="true" applyBorder="true" applyAlignment="true" applyProtection="true">
      <alignment horizontal="center" vertical="center" textRotation="0" wrapText="true" indent="0" shrinkToFit="false"/>
      <protection locked="true" hidden="false"/>
    </xf>
    <xf numFmtId="164" fontId="52" fillId="24" borderId="115"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true" indent="0" shrinkToFit="false"/>
      <protection locked="true" hidden="false"/>
    </xf>
    <xf numFmtId="164" fontId="52" fillId="24" borderId="87" xfId="0" applyFont="true" applyBorder="true" applyAlignment="true" applyProtection="true">
      <alignment horizontal="left" vertical="center" textRotation="0" wrapText="true" indent="0" shrinkToFit="false"/>
      <protection locked="true" hidden="false"/>
    </xf>
    <xf numFmtId="164" fontId="52" fillId="24" borderId="74"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left" vertical="center" textRotation="0" wrapText="true" indent="0" shrinkToFit="false"/>
      <protection locked="true" hidden="false"/>
    </xf>
    <xf numFmtId="164" fontId="52" fillId="24" borderId="64" xfId="0" applyFont="true" applyBorder="true" applyAlignment="true" applyProtection="true">
      <alignment horizontal="general" vertical="center" textRotation="0" wrapText="true" indent="0" shrinkToFit="false"/>
      <protection locked="true" hidden="false"/>
    </xf>
    <xf numFmtId="164" fontId="52" fillId="24" borderId="115" xfId="0" applyFont="true" applyBorder="true" applyAlignment="true" applyProtection="true">
      <alignment horizontal="left" vertical="center" textRotation="0" wrapText="true" indent="0" shrinkToFit="false"/>
      <protection locked="true" hidden="false"/>
    </xf>
    <xf numFmtId="164" fontId="52" fillId="24" borderId="113" xfId="0" applyFont="true" applyBorder="true" applyAlignment="true" applyProtection="true">
      <alignment horizontal="general" vertical="center" textRotation="0" wrapText="true" indent="0" shrinkToFit="false"/>
      <protection locked="true" hidden="false"/>
    </xf>
    <xf numFmtId="164" fontId="52" fillId="24" borderId="116" xfId="0" applyFont="true" applyBorder="true" applyAlignment="true" applyProtection="true">
      <alignment horizontal="left" vertical="center" textRotation="0" wrapText="true" indent="0" shrinkToFit="false"/>
      <protection locked="true" hidden="false"/>
    </xf>
    <xf numFmtId="164" fontId="52" fillId="24" borderId="105" xfId="0" applyFont="true" applyBorder="true" applyAlignment="true" applyProtection="true">
      <alignment horizontal="general" vertical="center" textRotation="0" wrapText="true" indent="0" shrinkToFit="false"/>
      <protection locked="true" hidden="false"/>
    </xf>
    <xf numFmtId="171" fontId="28" fillId="24" borderId="0" xfId="0" applyFont="true" applyBorder="false" applyAlignment="false" applyProtection="true">
      <alignment horizontal="general" vertical="center" textRotation="0" wrapText="false" indent="0" shrinkToFit="false"/>
      <protection locked="true" hidden="false"/>
    </xf>
    <xf numFmtId="171" fontId="84" fillId="24" borderId="0" xfId="0" applyFont="true" applyBorder="false" applyAlignment="true" applyProtection="true">
      <alignment horizontal="general" vertical="center" textRotation="0" wrapText="false" indent="0" shrinkToFit="false"/>
      <protection locked="true" hidden="false"/>
    </xf>
    <xf numFmtId="171" fontId="85" fillId="24" borderId="0" xfId="0" applyFont="true" applyBorder="false" applyAlignment="true" applyProtection="true">
      <alignment horizontal="general" vertical="top" textRotation="0" wrapText="false" indent="0" shrinkToFit="false"/>
      <protection locked="true" hidden="false"/>
    </xf>
    <xf numFmtId="164" fontId="86" fillId="24" borderId="0" xfId="0" applyFont="true" applyBorder="false" applyAlignment="true" applyProtection="true">
      <alignment horizontal="left" vertical="top" textRotation="0" wrapText="true" indent="0" shrinkToFit="false"/>
      <protection locked="true" hidden="false"/>
    </xf>
    <xf numFmtId="164" fontId="87" fillId="24" borderId="0" xfId="0" applyFont="true" applyBorder="false" applyAlignment="true" applyProtection="true">
      <alignment horizontal="left" vertical="top" textRotation="0" wrapText="true" indent="0" shrinkToFit="false"/>
      <protection locked="true" hidden="false"/>
    </xf>
    <xf numFmtId="164" fontId="85" fillId="0" borderId="0" xfId="0" applyFont="true" applyBorder="false" applyAlignment="false" applyProtection="true">
      <alignment horizontal="general" vertical="center" textRotation="0" wrapText="false" indent="0" shrinkToFit="false"/>
      <protection locked="true" hidden="false"/>
    </xf>
    <xf numFmtId="164" fontId="47" fillId="24" borderId="23" xfId="0" applyFont="true" applyBorder="true" applyAlignment="true" applyProtection="true">
      <alignment horizontal="left" vertical="top" textRotation="0" wrapText="true" indent="0" shrinkToFit="false"/>
      <protection locked="false" hidden="false"/>
    </xf>
    <xf numFmtId="164" fontId="47" fillId="24" borderId="44"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false" applyAlignment="true" applyProtection="true">
      <alignment horizontal="center" vertical="center" textRotation="0" wrapText="false" indent="0" shrinkToFit="false"/>
      <protection locked="true" hidden="false"/>
    </xf>
    <xf numFmtId="164" fontId="57" fillId="0"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false" indent="0" shrinkToFit="false"/>
      <protection locked="true" hidden="false"/>
    </xf>
    <xf numFmtId="171" fontId="28" fillId="24" borderId="100" xfId="0" applyFont="true" applyBorder="true" applyAlignment="false" applyProtection="true">
      <alignment horizontal="general" vertical="center" textRotation="0" wrapText="false" indent="0" shrinkToFit="false"/>
      <protection locked="true" hidden="false"/>
    </xf>
    <xf numFmtId="164" fontId="28" fillId="24" borderId="101" xfId="0" applyFont="true" applyBorder="true" applyAlignment="false" applyProtection="true">
      <alignment horizontal="general" vertical="center" textRotation="0" wrapText="false" indent="0" shrinkToFit="false"/>
      <protection locked="true" hidden="false"/>
    </xf>
    <xf numFmtId="164" fontId="28" fillId="24" borderId="102" xfId="0" applyFont="true" applyBorder="true" applyAlignment="false" applyProtection="true">
      <alignment horizontal="general" vertical="center" textRotation="0" wrapText="false" indent="0" shrinkToFit="false"/>
      <protection locked="true" hidden="false"/>
    </xf>
    <xf numFmtId="164" fontId="88" fillId="24" borderId="65"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true" applyAlignment="true" applyProtection="true">
      <alignment horizontal="left" vertical="center" textRotation="0" wrapText="true" indent="0" shrinkToFit="false"/>
      <protection locked="true" hidden="false"/>
    </xf>
    <xf numFmtId="164" fontId="88" fillId="24" borderId="64"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false" applyAlignment="true" applyProtection="true">
      <alignment horizontal="general" vertical="center" textRotation="0" wrapText="true" indent="0" shrinkToFit="false"/>
      <protection locked="true" hidden="false"/>
    </xf>
    <xf numFmtId="164" fontId="89" fillId="24" borderId="0" xfId="0" applyFont="true" applyBorder="false" applyAlignment="false" applyProtection="true">
      <alignment horizontal="general" vertical="center" textRotation="0" wrapText="false" indent="0" shrinkToFit="false"/>
      <protection locked="true" hidden="false"/>
    </xf>
    <xf numFmtId="164" fontId="88" fillId="24" borderId="65" xfId="0" applyFont="true" applyBorder="true" applyAlignment="false" applyProtection="true">
      <alignment horizontal="general" vertical="center" textRotation="0" wrapText="false" indent="0" shrinkToFit="false"/>
      <protection locked="true" hidden="false"/>
    </xf>
    <xf numFmtId="164" fontId="88" fillId="24" borderId="0" xfId="0" applyFont="true" applyBorder="false" applyAlignment="false" applyProtection="true">
      <alignment horizontal="general" vertical="center" textRotation="0" wrapText="false" indent="0" shrinkToFit="false"/>
      <protection locked="true" hidden="false"/>
    </xf>
    <xf numFmtId="164" fontId="90" fillId="26" borderId="0" xfId="0" applyFont="true" applyBorder="true" applyAlignment="true" applyProtection="true">
      <alignment horizontal="center" vertical="center" textRotation="0" wrapText="false" indent="0" shrinkToFit="false"/>
      <protection locked="false" hidden="false"/>
    </xf>
    <xf numFmtId="164" fontId="88" fillId="26" borderId="0" xfId="0" applyFont="true" applyBorder="true" applyAlignment="true" applyProtection="true">
      <alignment horizontal="center" vertical="center" textRotation="0" wrapText="false" indent="0" shrinkToFit="false"/>
      <protection locked="false" hidden="false"/>
    </xf>
    <xf numFmtId="164" fontId="88" fillId="24" borderId="0" xfId="0" applyFont="true" applyBorder="true" applyAlignment="true" applyProtection="true">
      <alignment horizontal="center" vertical="center" textRotation="0" wrapText="false" indent="0" shrinkToFit="false"/>
      <protection locked="true" hidden="false"/>
    </xf>
    <xf numFmtId="170" fontId="90" fillId="24" borderId="0" xfId="0" applyFont="true" applyBorder="true" applyAlignment="true" applyProtection="true">
      <alignment horizontal="left" vertical="center" textRotation="0" wrapText="false" indent="0" shrinkToFit="true"/>
      <protection locked="true" hidden="false"/>
    </xf>
    <xf numFmtId="164" fontId="88" fillId="24" borderId="0" xfId="0" applyFont="true" applyBorder="false" applyAlignment="true" applyProtection="true">
      <alignment horizontal="general" vertical="center" textRotation="0" wrapText="false" indent="0" shrinkToFit="true"/>
      <protection locked="true" hidden="false"/>
    </xf>
    <xf numFmtId="164" fontId="88" fillId="24" borderId="64" xfId="0" applyFont="true" applyBorder="true" applyAlignment="true" applyProtection="true">
      <alignment horizontal="general" vertical="center" textRotation="0" wrapText="false" indent="0" shrinkToFit="true"/>
      <protection locked="true" hidden="false"/>
    </xf>
    <xf numFmtId="164" fontId="89" fillId="0" borderId="0" xfId="0" applyFont="true" applyBorder="false" applyAlignment="false" applyProtection="true">
      <alignment horizontal="general" vertical="center" textRotation="0" wrapText="false" indent="0" shrinkToFit="false"/>
      <protection locked="true" hidden="false"/>
    </xf>
    <xf numFmtId="164" fontId="91" fillId="24" borderId="0" xfId="0" applyFont="true" applyBorder="false" applyAlignment="false" applyProtection="true">
      <alignment horizontal="general" vertical="center" textRotation="0" wrapText="false" indent="0" shrinkToFit="false"/>
      <protection locked="true" hidden="false"/>
    </xf>
    <xf numFmtId="164" fontId="88" fillId="24" borderId="0" xfId="0" applyFont="true" applyBorder="true" applyAlignment="true" applyProtection="true">
      <alignment horizontal="center" vertical="center" textRotation="0" wrapText="true" indent="0" shrinkToFit="false"/>
      <protection locked="true" hidden="false"/>
    </xf>
    <xf numFmtId="164" fontId="65" fillId="24" borderId="0" xfId="0" applyFont="true" applyBorder="true" applyAlignment="true" applyProtection="true">
      <alignment horizontal="center" vertical="center" textRotation="0" wrapText="false" indent="0" shrinkToFit="false"/>
      <protection locked="true" hidden="false"/>
    </xf>
    <xf numFmtId="164" fontId="88" fillId="26" borderId="0" xfId="0" applyFont="true" applyBorder="true" applyAlignment="true" applyProtection="true">
      <alignment horizontal="general" vertical="center" textRotation="0" wrapText="false" indent="0" shrinkToFit="true"/>
      <protection locked="false" hidden="false"/>
    </xf>
    <xf numFmtId="164" fontId="65" fillId="24" borderId="0" xfId="0" applyFont="true" applyBorder="true" applyAlignment="true" applyProtection="true">
      <alignment horizontal="center" vertical="center" textRotation="0" wrapText="false" indent="0" shrinkToFit="true"/>
      <protection locked="true" hidden="false"/>
    </xf>
    <xf numFmtId="164" fontId="91" fillId="24" borderId="0" xfId="0" applyFont="true" applyBorder="false" applyAlignment="true" applyProtection="true">
      <alignment horizontal="general" vertical="center" textRotation="0" wrapText="false" indent="0" shrinkToFit="false"/>
      <protection locked="true" hidden="false"/>
    </xf>
    <xf numFmtId="164" fontId="91" fillId="24" borderId="64" xfId="0" applyFont="true" applyBorder="true" applyAlignment="true" applyProtection="true">
      <alignment horizontal="general" vertical="center" textRotation="0" wrapText="false" indent="0" shrinkToFit="false"/>
      <protection locked="true" hidden="false"/>
    </xf>
    <xf numFmtId="164" fontId="28" fillId="24" borderId="83" xfId="0" applyFont="true" applyBorder="true" applyAlignment="false" applyProtection="true">
      <alignment horizontal="general" vertical="center" textRotation="0" wrapText="false" indent="0" shrinkToFit="false"/>
      <protection locked="true" hidden="false"/>
    </xf>
    <xf numFmtId="164" fontId="88" fillId="24" borderId="89" xfId="0" applyFont="true" applyBorder="true" applyAlignment="false" applyProtection="true">
      <alignment horizontal="general" vertical="center" textRotation="0" wrapText="false" indent="0" shrinkToFit="false"/>
      <protection locked="true" hidden="false"/>
    </xf>
    <xf numFmtId="164" fontId="28" fillId="24" borderId="89" xfId="0" applyFont="true" applyBorder="true" applyAlignment="false" applyProtection="true">
      <alignment horizontal="general" vertical="center" textRotation="0" wrapText="false" indent="0" shrinkToFit="false"/>
      <protection locked="true" hidden="false"/>
    </xf>
    <xf numFmtId="164" fontId="28" fillId="24" borderId="105" xfId="0" applyFont="true" applyBorder="true" applyAlignment="false" applyProtection="true">
      <alignment horizontal="general" vertical="center" textRotation="0" wrapText="false" indent="0" shrinkToFit="false"/>
      <protection locked="true" hidden="false"/>
    </xf>
    <xf numFmtId="164" fontId="92" fillId="24" borderId="0" xfId="0" applyFont="true" applyBorder="false" applyAlignment="false" applyProtection="true">
      <alignment horizontal="general" vertical="center" textRotation="0" wrapText="false" indent="0" shrinkToFit="false"/>
      <protection locked="true" hidden="false"/>
    </xf>
    <xf numFmtId="164" fontId="84" fillId="24" borderId="0" xfId="0" applyFont="true" applyBorder="false" applyAlignment="false" applyProtection="true">
      <alignment horizontal="general" vertical="center" textRotation="0" wrapText="false" indent="0" shrinkToFit="false"/>
      <protection locked="true" hidden="false"/>
    </xf>
    <xf numFmtId="164" fontId="46" fillId="25" borderId="23" xfId="0" applyFont="true" applyBorder="true" applyAlignment="true" applyProtection="true">
      <alignment horizontal="center" vertical="center" textRotation="0" wrapText="false" indent="0" shrinkToFit="false"/>
      <protection locked="true" hidden="false"/>
    </xf>
    <xf numFmtId="164" fontId="60" fillId="0" borderId="117" xfId="0" applyFont="true" applyBorder="true" applyAlignment="true" applyProtection="true">
      <alignment horizontal="center" vertical="center" textRotation="0" wrapText="false" indent="0" shrinkToFit="false"/>
      <protection locked="true" hidden="false"/>
    </xf>
    <xf numFmtId="164" fontId="53" fillId="0" borderId="118" xfId="0" applyFont="true" applyBorder="true" applyAlignment="true" applyProtection="true">
      <alignment horizontal="left" vertical="center" textRotation="0" wrapText="false" indent="0" shrinkToFit="false"/>
      <protection locked="true" hidden="false"/>
    </xf>
    <xf numFmtId="170" fontId="93" fillId="27" borderId="23" xfId="0" applyFont="true" applyBorder="true" applyAlignment="true" applyProtection="true">
      <alignment horizontal="center"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false" indent="0" shrinkToFit="false"/>
      <protection locked="true" hidden="false"/>
    </xf>
    <xf numFmtId="164" fontId="60" fillId="0" borderId="60" xfId="0" applyFont="true" applyBorder="true" applyAlignment="true" applyProtection="true">
      <alignment horizontal="general" vertical="center" textRotation="0" wrapText="false" indent="0" shrinkToFit="false"/>
      <protection locked="true" hidden="false"/>
    </xf>
    <xf numFmtId="164" fontId="53" fillId="0" borderId="120"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general" vertical="center" textRotation="0" wrapText="false" indent="0" shrinkToFit="false"/>
      <protection locked="true" hidden="false"/>
    </xf>
    <xf numFmtId="164" fontId="53" fillId="0" borderId="121"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center" vertical="center" textRotation="0" wrapText="false" indent="0" shrinkToFit="false"/>
      <protection locked="true" hidden="false"/>
    </xf>
    <xf numFmtId="164" fontId="53" fillId="0" borderId="95" xfId="0" applyFont="true" applyBorder="true" applyAlignment="true" applyProtection="true">
      <alignment horizontal="left"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true" indent="0" shrinkToFit="false"/>
      <protection locked="true" hidden="false"/>
    </xf>
    <xf numFmtId="164" fontId="35" fillId="0" borderId="95" xfId="0" applyFont="true" applyBorder="true" applyAlignment="true" applyProtection="true">
      <alignment horizontal="left" vertical="center" textRotation="0" wrapText="false" indent="0" shrinkToFit="false"/>
      <protection locked="true" hidden="false"/>
    </xf>
    <xf numFmtId="164" fontId="35" fillId="0" borderId="119"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false" applyProtection="true">
      <alignment horizontal="general" vertical="center" textRotation="0" wrapText="false" indent="0" shrinkToFit="false"/>
      <protection locked="true" hidden="false"/>
    </xf>
    <xf numFmtId="164" fontId="52" fillId="0" borderId="122" xfId="0" applyFont="true" applyBorder="true" applyAlignment="true" applyProtection="true">
      <alignment horizontal="center" vertical="center" textRotation="0" wrapText="false" indent="0" shrinkToFit="false"/>
      <protection locked="true" hidden="false"/>
    </xf>
    <xf numFmtId="164" fontId="35" fillId="0" borderId="123" xfId="0" applyFont="true" applyBorder="true" applyAlignment="true" applyProtection="true">
      <alignment horizontal="left" vertical="center" textRotation="0" wrapText="false" indent="0" shrinkToFit="false"/>
      <protection locked="true" hidden="false"/>
    </xf>
    <xf numFmtId="164" fontId="35" fillId="0" borderId="120" xfId="0" applyFont="true" applyBorder="true" applyAlignment="true" applyProtection="true">
      <alignment horizontal="left" vertical="center" textRotation="0" wrapText="false" indent="0" shrinkToFit="false"/>
      <protection locked="true" hidden="false"/>
    </xf>
    <xf numFmtId="170" fontId="74" fillId="27" borderId="2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100" fillId="24" borderId="0" xfId="0" applyFont="true" applyBorder="false" applyAlignment="false" applyProtection="true">
      <alignment horizontal="general" vertical="center" textRotation="0" wrapText="false" indent="0" shrinkToFit="false"/>
      <protection locked="true" hidden="false"/>
    </xf>
    <xf numFmtId="164" fontId="101" fillId="24" borderId="0" xfId="0" applyFont="true" applyBorder="false" applyAlignment="false" applyProtection="true">
      <alignment horizontal="general" vertical="center" textRotation="0" wrapText="false" indent="0" shrinkToFit="false"/>
      <protection locked="true" hidden="false"/>
    </xf>
    <xf numFmtId="164" fontId="100" fillId="24" borderId="23" xfId="0" applyFont="true" applyBorder="true" applyAlignment="true" applyProtection="true">
      <alignment horizontal="center" vertical="center" textRotation="0" wrapText="false" indent="0" shrinkToFit="false"/>
      <protection locked="true" hidden="false"/>
    </xf>
    <xf numFmtId="170" fontId="34" fillId="24" borderId="23" xfId="0" applyFont="true" applyBorder="true" applyAlignment="true" applyProtection="true">
      <alignment horizontal="center" vertical="center" textRotation="0" wrapText="false" indent="0" shrinkToFit="false"/>
      <protection locked="true" hidden="false"/>
    </xf>
    <xf numFmtId="164" fontId="26" fillId="24" borderId="10" xfId="0" applyFont="true" applyBorder="true" applyAlignment="true" applyProtection="true">
      <alignment horizontal="center" vertical="center" textRotation="0" wrapText="false" indent="0" shrinkToFit="false"/>
      <protection locked="true" hidden="false"/>
    </xf>
    <xf numFmtId="170" fontId="29"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26" fillId="24" borderId="0" xfId="0" applyFont="true" applyBorder="false" applyAlignment="false" applyProtection="true">
      <alignment horizontal="general" vertical="center" textRotation="0" wrapText="false" indent="0" shrinkToFit="false"/>
      <protection locked="true" hidden="false"/>
    </xf>
    <xf numFmtId="164" fontId="28" fillId="24" borderId="10" xfId="0" applyFont="true" applyBorder="true" applyAlignment="true" applyProtection="true">
      <alignment horizontal="left" vertical="center" textRotation="0" wrapText="false" indent="0" shrinkToFit="false"/>
      <protection locked="true" hidden="false"/>
    </xf>
    <xf numFmtId="168" fontId="4" fillId="24" borderId="13" xfId="0" applyFont="true" applyBorder="true" applyAlignment="true" applyProtection="true">
      <alignment horizontal="general" vertical="center" textRotation="0" wrapText="false" indent="0" shrinkToFit="true"/>
      <protection locked="true" hidden="false"/>
    </xf>
    <xf numFmtId="164" fontId="53" fillId="24" borderId="45" xfId="0" applyFont="true" applyBorder="true" applyAlignment="false" applyProtection="true">
      <alignment horizontal="general" vertical="center" textRotation="0" wrapText="fals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true" hidden="false"/>
    </xf>
    <xf numFmtId="168" fontId="4" fillId="24" borderId="15" xfId="0" applyFont="true" applyBorder="true" applyAlignment="true" applyProtection="true">
      <alignment horizontal="general" vertical="center" textRotation="0" wrapText="false" indent="0" shrinkToFit="true"/>
      <protection locked="true" hidden="false"/>
    </xf>
    <xf numFmtId="164" fontId="28" fillId="24" borderId="38" xfId="0" applyFont="true" applyBorder="true" applyAlignment="true" applyProtection="true">
      <alignment horizontal="left" vertical="center" textRotation="0" wrapText="true" indent="0" shrinkToFit="false"/>
      <protection locked="true" hidden="false"/>
    </xf>
    <xf numFmtId="164" fontId="28" fillId="24" borderId="14" xfId="0" applyFont="true" applyBorder="true" applyAlignment="true" applyProtection="true">
      <alignment horizontal="center" vertical="center" textRotation="0" wrapText="true" indent="0" shrinkToFit="false"/>
      <protection locked="true" hidden="false"/>
    </xf>
    <xf numFmtId="164" fontId="28" fillId="24" borderId="10" xfId="0" applyFont="true" applyBorder="true" applyAlignment="true" applyProtection="true">
      <alignment horizontal="left" vertical="center" textRotation="0" wrapText="true" indent="0" shrinkToFit="false"/>
      <protection locked="true" hidden="false"/>
    </xf>
    <xf numFmtId="168" fontId="4" fillId="24" borderId="22" xfId="0" applyFont="true" applyBorder="true" applyAlignment="true" applyProtection="true">
      <alignment horizontal="general" vertical="center" textRotation="0" wrapText="false" indent="0" shrinkToFit="true"/>
      <protection locked="true" hidden="false"/>
    </xf>
    <xf numFmtId="164" fontId="53" fillId="24" borderId="23"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left" vertical="center" textRotation="0" wrapText="true" indent="0" shrinkToFit="false"/>
      <protection locked="true" hidden="false"/>
    </xf>
    <xf numFmtId="167" fontId="102" fillId="24" borderId="13" xfId="0" applyFont="true" applyBorder="true" applyAlignment="true" applyProtection="true">
      <alignment horizontal="right"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28" fillId="24" borderId="33" xfId="0" applyFont="true" applyBorder="true" applyAlignment="true" applyProtection="true">
      <alignment horizontal="left" vertical="center" textRotation="0" wrapText="true" indent="0" shrinkToFit="false"/>
      <protection locked="true" hidden="false"/>
    </xf>
    <xf numFmtId="168" fontId="4" fillId="24" borderId="25" xfId="0" applyFont="true" applyBorder="true" applyAlignment="true" applyProtection="true">
      <alignment horizontal="general" vertical="center" textRotation="0" wrapText="false" indent="0" shrinkToFit="true"/>
      <protection locked="true" hidden="false"/>
    </xf>
    <xf numFmtId="167" fontId="102" fillId="24" borderId="25" xfId="0" applyFont="true" applyBorder="tru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left" vertical="center" textRotation="0" wrapText="true" indent="0" shrinkToFit="false"/>
      <protection locked="true" hidden="false"/>
    </xf>
    <xf numFmtId="168" fontId="35" fillId="24" borderId="0" xfId="0" applyFont="true" applyBorder="false" applyAlignment="true" applyProtection="true">
      <alignment horizontal="general" vertical="center" textRotation="0" wrapText="false" indent="0" shrinkToFit="true"/>
      <protection locked="true" hidden="false"/>
    </xf>
    <xf numFmtId="164" fontId="46" fillId="24" borderId="89"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52" fillId="24" borderId="124" xfId="0" applyFont="true" applyBorder="true" applyAlignment="true" applyProtection="true">
      <alignment horizontal="center" vertical="center" textRotation="0" wrapText="true" indent="0" shrinkToFit="false"/>
      <protection locked="true" hidden="false"/>
    </xf>
    <xf numFmtId="164" fontId="28" fillId="24" borderId="52" xfId="0" applyFont="true" applyBorder="true" applyAlignment="true" applyProtection="true">
      <alignment horizontal="center" vertical="center" textRotation="0" wrapText="true" indent="0" shrinkToFit="false"/>
      <protection locked="true" hidden="false"/>
    </xf>
    <xf numFmtId="164" fontId="28" fillId="0" borderId="30" xfId="0" applyFont="true" applyBorder="true" applyAlignment="true" applyProtection="true">
      <alignment horizontal="center" vertical="center" textRotation="0" wrapText="false" indent="0" shrinkToFit="false"/>
      <protection locked="true" hidden="false"/>
    </xf>
    <xf numFmtId="164" fontId="28" fillId="24" borderId="52" xfId="0" applyFont="true" applyBorder="true" applyAlignment="true" applyProtection="true">
      <alignment horizontal="center" vertical="center" textRotation="0" wrapText="false" indent="0" shrinkToFit="false"/>
      <protection locked="true" hidden="false"/>
    </xf>
    <xf numFmtId="164" fontId="28" fillId="24" borderId="53"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false" indent="0" shrinkToFit="false"/>
      <protection locked="true" hidden="false"/>
    </xf>
    <xf numFmtId="164" fontId="27" fillId="0" borderId="11" xfId="0" applyFont="true" applyBorder="true" applyAlignment="true" applyProtection="true">
      <alignment horizontal="center" vertical="center" textRotation="0" wrapText="false" indent="0" shrinkToFit="false"/>
      <protection locked="true" hidden="false"/>
    </xf>
    <xf numFmtId="164" fontId="81" fillId="0" borderId="125" xfId="0" applyFont="true" applyBorder="true" applyAlignment="true" applyProtection="true">
      <alignment horizontal="center" vertical="center" textRotation="0" wrapText="true" indent="0" shrinkToFit="false"/>
      <protection locked="true" hidden="false"/>
    </xf>
    <xf numFmtId="164" fontId="81" fillId="0" borderId="54" xfId="0" applyFont="true" applyBorder="true" applyAlignment="true" applyProtection="true">
      <alignment horizontal="center" vertical="center" textRotation="0" wrapText="true" indent="0" shrinkToFit="false"/>
      <protection locked="true" hidden="false"/>
    </xf>
    <xf numFmtId="164" fontId="28" fillId="24" borderId="35" xfId="0" applyFont="true" applyBorder="true" applyAlignment="true" applyProtection="true">
      <alignment horizontal="center" vertical="center" textRotation="0" wrapText="true" indent="0" shrinkToFit="false"/>
      <protection locked="true" hidden="false"/>
    </xf>
    <xf numFmtId="164" fontId="28" fillId="24" borderId="36" xfId="0" applyFont="true" applyBorder="true" applyAlignment="true" applyProtection="true">
      <alignment horizontal="center" vertical="center" textRotation="0" wrapText="true" indent="0" shrinkToFit="false"/>
      <protection locked="true" hidden="false"/>
    </xf>
    <xf numFmtId="164" fontId="28" fillId="24" borderId="126" xfId="0" applyFont="true" applyBorder="true" applyAlignment="true" applyProtection="true">
      <alignment horizontal="center" vertical="center" textRotation="0" wrapText="true" indent="0" shrinkToFit="false"/>
      <protection locked="true" hidden="false"/>
    </xf>
    <xf numFmtId="164" fontId="26" fillId="0" borderId="77"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true" indent="0" shrinkToFit="false"/>
      <protection locked="true" hidden="false"/>
    </xf>
    <xf numFmtId="164" fontId="28" fillId="24" borderId="12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true" indent="0" shrinkToFit="false"/>
      <protection locked="true" hidden="false"/>
    </xf>
    <xf numFmtId="164" fontId="28" fillId="0" borderId="106"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8" fillId="0" borderId="37" xfId="0" applyFont="true" applyBorder="true" applyAlignment="true" applyProtection="true">
      <alignment horizontal="center" vertical="center"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24" borderId="3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false" indent="0" shrinkToFit="false"/>
      <protection locked="true" hidden="false"/>
    </xf>
    <xf numFmtId="164" fontId="47" fillId="24" borderId="2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center" vertical="center" textRotation="0" wrapText="false" indent="0" shrinkToFit="false"/>
      <protection locked="true" hidden="false"/>
    </xf>
    <xf numFmtId="170" fontId="48" fillId="0" borderId="14" xfId="0" applyFont="true" applyBorder="true" applyAlignment="true" applyProtection="true">
      <alignment horizontal="center" vertical="center" textRotation="0" wrapText="false" indent="0" shrinkToFit="false"/>
      <protection locked="true" hidden="false"/>
    </xf>
    <xf numFmtId="170" fontId="48" fillId="24" borderId="21" xfId="0" applyFont="true" applyBorder="true" applyAlignment="true" applyProtection="true">
      <alignment horizontal="general" vertical="center" textRotation="0" wrapText="true" indent="0" shrinkToFit="false"/>
      <protection locked="true" hidden="false"/>
    </xf>
    <xf numFmtId="170" fontId="48" fillId="24" borderId="14" xfId="0" applyFont="true" applyBorder="true" applyAlignment="true" applyProtection="true">
      <alignment horizontal="general" vertical="center" textRotation="0" wrapText="true" indent="0" shrinkToFit="false"/>
      <protection locked="true" hidden="false"/>
    </xf>
    <xf numFmtId="170" fontId="48" fillId="24" borderId="21" xfId="0" applyFont="true" applyBorder="true" applyAlignment="true" applyProtection="true">
      <alignment horizontal="general" vertical="center" textRotation="0" wrapText="true" indent="0" shrinkToFit="true"/>
      <protection locked="true" hidden="false"/>
    </xf>
    <xf numFmtId="170" fontId="48" fillId="24" borderId="44" xfId="0" applyFont="true" applyBorder="true" applyAlignment="true" applyProtection="true">
      <alignment horizontal="general" vertical="center" textRotation="0" wrapText="true" indent="0" shrinkToFit="true"/>
      <protection locked="true" hidden="false"/>
    </xf>
    <xf numFmtId="164" fontId="75" fillId="4" borderId="28" xfId="0" applyFont="true" applyBorder="true" applyAlignment="true" applyProtection="true">
      <alignment horizontal="center" vertical="center" textRotation="0" wrapText="false" indent="0" shrinkToFit="false"/>
      <protection locked="false" hidden="false"/>
    </xf>
    <xf numFmtId="164" fontId="75" fillId="29" borderId="30" xfId="0" applyFont="true" applyBorder="true" applyAlignment="true" applyProtection="true">
      <alignment horizontal="center" vertical="center" textRotation="0" wrapText="false" indent="0" shrinkToFit="false"/>
      <protection locked="false" hidden="false"/>
    </xf>
    <xf numFmtId="168" fontId="75" fillId="22" borderId="33" xfId="0" applyFont="true" applyBorder="true" applyAlignment="true" applyProtection="true">
      <alignment horizontal="center" vertical="center" textRotation="0" wrapText="false" indent="0" shrinkToFit="true"/>
      <protection locked="false" hidden="false"/>
    </xf>
    <xf numFmtId="164" fontId="75" fillId="4" borderId="128" xfId="0" applyFont="true" applyBorder="true" applyAlignment="true" applyProtection="true">
      <alignment horizontal="center" vertical="center" textRotation="0" wrapText="false" indent="0" shrinkToFit="false"/>
      <protection locked="false" hidden="false"/>
    </xf>
    <xf numFmtId="168" fontId="4" fillId="4" borderId="21" xfId="0" applyFont="true" applyBorder="true" applyAlignment="true" applyProtection="true">
      <alignment horizontal="right" vertical="center" textRotation="0" wrapText="false" indent="0" shrinkToFit="true"/>
      <protection locked="false" hidden="false"/>
    </xf>
    <xf numFmtId="168" fontId="4" fillId="0" borderId="10" xfId="0" applyFont="true" applyBorder="true" applyAlignment="true" applyProtection="true">
      <alignment horizontal="right" vertical="center" textRotation="0" wrapText="false" indent="0" shrinkToFit="true"/>
      <protection locked="true" hidden="false"/>
    </xf>
    <xf numFmtId="164" fontId="75" fillId="29" borderId="129" xfId="0" applyFont="true" applyBorder="true" applyAlignment="true" applyProtection="true">
      <alignment horizontal="center" vertical="center" textRotation="0" wrapText="false" indent="0" shrinkToFit="false"/>
      <protection locked="false" hidden="false"/>
    </xf>
    <xf numFmtId="168" fontId="4" fillId="29" borderId="29" xfId="0" applyFont="true" applyBorder="true" applyAlignment="true" applyProtection="true">
      <alignment horizontal="right" vertical="center" textRotation="0" wrapText="false" indent="0" shrinkToFit="true"/>
      <protection locked="false" hidden="false"/>
    </xf>
    <xf numFmtId="175" fontId="4" fillId="0" borderId="31" xfId="0" applyFont="true" applyBorder="true" applyAlignment="true" applyProtection="true">
      <alignment horizontal="right" vertical="center" textRotation="0" wrapText="false" indent="0" shrinkToFit="true"/>
      <protection locked="true" hidden="false"/>
    </xf>
    <xf numFmtId="168" fontId="75" fillId="22" borderId="41" xfId="0" applyFont="true" applyBorder="true" applyAlignment="true" applyProtection="true">
      <alignment horizontal="center" vertical="center" textRotation="0" wrapText="false" indent="0" shrinkToFit="true"/>
      <protection locked="false" hidden="false"/>
    </xf>
    <xf numFmtId="168" fontId="4" fillId="22" borderId="44" xfId="0" applyFont="true" applyBorder="true" applyAlignment="true" applyProtection="true">
      <alignment horizontal="right" vertical="center" textRotation="0" wrapText="false" indent="0" shrinkToFit="true"/>
      <protection locked="false" hidden="false"/>
    </xf>
    <xf numFmtId="175" fontId="4" fillId="0" borderId="21" xfId="0" applyFont="true" applyBorder="true" applyAlignment="true" applyProtection="true">
      <alignment horizontal="right" vertical="center" textRotation="0" wrapText="false" indent="0" shrinkToFit="true"/>
      <protection locked="true" hidden="false"/>
    </xf>
    <xf numFmtId="168" fontId="28" fillId="0" borderId="90" xfId="0" applyFont="true" applyBorder="true" applyAlignment="true" applyProtection="true">
      <alignment horizontal="center" vertical="center" textRotation="0" wrapText="false" indent="0" shrinkToFit="true"/>
      <protection locked="false" hidden="false"/>
    </xf>
    <xf numFmtId="170" fontId="61" fillId="0" borderId="125"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false" applyProtection="true">
      <alignment horizontal="general" vertical="center" textRotation="0" wrapText="false" indent="0" shrinkToFit="false"/>
      <protection locked="true" hidden="false"/>
    </xf>
    <xf numFmtId="164" fontId="53" fillId="0" borderId="0" xfId="0" applyFont="true" applyBorder="false" applyAlignment="false" applyProtection="true">
      <alignment horizontal="general" vertical="center" textRotation="0" wrapText="false" indent="0" shrinkToFit="false"/>
      <protection locked="true" hidden="false"/>
    </xf>
    <xf numFmtId="177" fontId="48" fillId="0" borderId="32" xfId="0" applyFont="true" applyBorder="true" applyAlignment="true" applyProtection="true">
      <alignment horizontal="center" vertical="center" textRotation="0" wrapText="false" indent="0" shrinkToFit="false"/>
      <protection locked="true" hidden="false"/>
    </xf>
    <xf numFmtId="170" fontId="48" fillId="0" borderId="23" xfId="0" applyFont="true" applyBorder="true" applyAlignment="true" applyProtection="true">
      <alignment horizontal="center" vertical="center" textRotation="0" wrapText="false" indent="0" shrinkToFit="false"/>
      <protection locked="true" hidden="false"/>
    </xf>
    <xf numFmtId="170" fontId="48" fillId="24" borderId="12" xfId="0" applyFont="true" applyBorder="true" applyAlignment="true" applyProtection="true">
      <alignment horizontal="general" vertical="center" textRotation="0" wrapText="true" indent="0" shrinkToFit="false"/>
      <protection locked="true" hidden="false"/>
    </xf>
    <xf numFmtId="170" fontId="48" fillId="24" borderId="23" xfId="0" applyFont="true" applyBorder="true" applyAlignment="true" applyProtection="true">
      <alignment horizontal="general" vertical="center" textRotation="0" wrapText="true" indent="0" shrinkToFit="false"/>
      <protection locked="true" hidden="false"/>
    </xf>
    <xf numFmtId="170" fontId="48" fillId="24" borderId="12" xfId="0" applyFont="true" applyBorder="true" applyAlignment="true" applyProtection="true">
      <alignment horizontal="general" vertical="center" textRotation="0" wrapText="true" indent="0" shrinkToFit="true"/>
      <protection locked="true" hidden="false"/>
    </xf>
    <xf numFmtId="170" fontId="48" fillId="24" borderId="38" xfId="0" applyFont="true" applyBorder="true" applyAlignment="true" applyProtection="true">
      <alignment horizontal="general" vertical="center" textRotation="0" wrapText="true" indent="0" shrinkToFit="true"/>
      <protection locked="true" hidden="false"/>
    </xf>
    <xf numFmtId="164" fontId="75" fillId="4" borderId="32" xfId="0" applyFont="true" applyBorder="true" applyAlignment="true" applyProtection="true">
      <alignment horizontal="center" vertical="center" textRotation="0" wrapText="false" indent="0" shrinkToFit="false"/>
      <protection locked="false" hidden="false"/>
    </xf>
    <xf numFmtId="164" fontId="75" fillId="29" borderId="23" xfId="0" applyFont="true" applyBorder="true" applyAlignment="true" applyProtection="true">
      <alignment horizontal="center" vertical="center" textRotation="0" wrapText="false" indent="0" shrinkToFit="false"/>
      <protection locked="false" hidden="false"/>
    </xf>
    <xf numFmtId="164" fontId="75" fillId="4" borderId="130" xfId="0" applyFont="true" applyBorder="true" applyAlignment="true" applyProtection="true">
      <alignment horizontal="center" vertical="center" textRotation="0" wrapText="false" indent="0" shrinkToFit="false"/>
      <protection locked="false" hidden="false"/>
    </xf>
    <xf numFmtId="168" fontId="4" fillId="4" borderId="12" xfId="0" applyFont="true" applyBorder="true" applyAlignment="true" applyProtection="true">
      <alignment horizontal="right" vertical="center" textRotation="0" wrapText="false" indent="0" shrinkToFit="true"/>
      <protection locked="false" hidden="false"/>
    </xf>
    <xf numFmtId="164" fontId="75" fillId="29" borderId="130" xfId="0" applyFont="true" applyBorder="true" applyAlignment="true" applyProtection="true">
      <alignment horizontal="center" vertical="center" textRotation="0" wrapText="false" indent="0" shrinkToFit="false"/>
      <protection locked="false" hidden="false"/>
    </xf>
    <xf numFmtId="168" fontId="4" fillId="29" borderId="12" xfId="0" applyFont="true" applyBorder="true" applyAlignment="true" applyProtection="true">
      <alignment horizontal="right" vertical="center" textRotation="0" wrapText="false" indent="0" shrinkToFit="true"/>
      <protection locked="false" hidden="false"/>
    </xf>
    <xf numFmtId="168" fontId="28" fillId="29" borderId="23" xfId="0" applyFont="true" applyBorder="true" applyAlignment="true" applyProtection="true">
      <alignment horizontal="right" vertical="center" textRotation="0" wrapText="false" indent="0" shrinkToFit="true"/>
      <protection locked="false" hidden="false"/>
    </xf>
    <xf numFmtId="175" fontId="4" fillId="0" borderId="33" xfId="0" applyFont="true" applyBorder="true" applyAlignment="true" applyProtection="true">
      <alignment horizontal="right" vertical="center" textRotation="0" wrapText="false" indent="0" shrinkToFit="true"/>
      <protection locked="true" hidden="false"/>
    </xf>
    <xf numFmtId="168" fontId="4" fillId="22" borderId="38" xfId="0" applyFont="true" applyBorder="true" applyAlignment="true" applyProtection="true">
      <alignment horizontal="right" vertical="center" textRotation="0" wrapText="false" indent="0" shrinkToFit="true"/>
      <protection locked="false" hidden="false"/>
    </xf>
    <xf numFmtId="175" fontId="4" fillId="0" borderId="23" xfId="0" applyFont="true" applyBorder="true" applyAlignment="true" applyProtection="true">
      <alignment horizontal="right" vertical="center" textRotation="0" wrapText="false" indent="0" shrinkToFit="true"/>
      <protection locked="true" hidden="false"/>
    </xf>
    <xf numFmtId="168" fontId="28" fillId="0" borderId="33" xfId="0" applyFont="true" applyBorder="true" applyAlignment="true" applyProtection="true">
      <alignment horizontal="center" vertical="center" textRotation="0" wrapText="false" indent="0" shrinkToFit="true"/>
      <protection locked="false" hidden="false"/>
    </xf>
    <xf numFmtId="170" fontId="48" fillId="24" borderId="23" xfId="0" applyFont="true" applyBorder="true" applyAlignment="true" applyProtection="true">
      <alignment horizontal="general" vertical="center" textRotation="0" wrapText="true" indent="0" shrinkToFit="true"/>
      <protection locked="true" hidden="false"/>
    </xf>
    <xf numFmtId="170" fontId="48" fillId="24" borderId="10" xfId="0" applyFont="true" applyBorder="true" applyAlignment="true" applyProtection="true">
      <alignment horizontal="general" vertical="center" textRotation="0" wrapText="true" indent="0" shrinkToFit="true"/>
      <protection locked="true" hidden="false"/>
    </xf>
    <xf numFmtId="168" fontId="28" fillId="4" borderId="23" xfId="0" applyFont="true" applyBorder="true" applyAlignment="true" applyProtection="true">
      <alignment horizontal="right" vertical="center" textRotation="0" wrapText="false" indent="0" shrinkToFit="true"/>
      <protection locked="false" hidden="false"/>
    </xf>
    <xf numFmtId="164" fontId="75" fillId="29" borderId="32" xfId="0" applyFont="true" applyBorder="true" applyAlignment="true" applyProtection="true">
      <alignment horizontal="center" vertical="center" textRotation="0" wrapText="false" indent="0" shrinkToFit="false"/>
      <protection locked="false" hidden="false"/>
    </xf>
    <xf numFmtId="168" fontId="75" fillId="22" borderId="42" xfId="0" applyFont="true" applyBorder="true" applyAlignment="true" applyProtection="true">
      <alignment horizontal="center" vertical="center" textRotation="0" wrapText="false" indent="0" shrinkToFit="true"/>
      <protection locked="false" hidden="false"/>
    </xf>
    <xf numFmtId="168" fontId="28" fillId="22" borderId="10" xfId="0" applyFont="true" applyBorder="true" applyAlignment="true" applyProtection="true">
      <alignment horizontal="right" vertical="center" textRotation="0" wrapText="false" indent="0" shrinkToFit="true"/>
      <protection locked="false" hidden="false"/>
    </xf>
    <xf numFmtId="170" fontId="48" fillId="24" borderId="33" xfId="0" applyFont="true" applyBorder="true" applyAlignment="true" applyProtection="true">
      <alignment horizontal="general" vertical="center" textRotation="0" wrapText="true" indent="0" shrinkToFit="true"/>
      <protection locked="true" hidden="false"/>
    </xf>
    <xf numFmtId="168" fontId="4" fillId="0" borderId="33" xfId="0" applyFont="true" applyBorder="true" applyAlignment="true" applyProtection="true">
      <alignment horizontal="right" vertical="center" textRotation="0" wrapText="false" indent="0" shrinkToFit="true"/>
      <protection locked="true" hidden="false"/>
    </xf>
    <xf numFmtId="168" fontId="75" fillId="22" borderId="131" xfId="0" applyFont="true" applyBorder="true" applyAlignment="true" applyProtection="true">
      <alignment horizontal="center" vertical="center" textRotation="0" wrapText="false" indent="0" shrinkToFit="tru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00" fillId="24" borderId="0" xfId="0" applyFont="true" applyBorder="false" applyAlignment="true" applyProtection="true">
      <alignment horizontal="general"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center" textRotation="0" wrapText="true" indent="0" shrinkToFit="false"/>
      <protection locked="true" hidden="false"/>
    </xf>
    <xf numFmtId="168" fontId="4" fillId="24" borderId="63" xfId="0" applyFont="true" applyBorder="true" applyAlignment="true" applyProtection="true">
      <alignment horizontal="general" vertical="center" textRotation="0" wrapText="false" indent="0" shrinkToFit="true"/>
      <protection locked="true" hidden="false"/>
    </xf>
    <xf numFmtId="167" fontId="102" fillId="24" borderId="24" xfId="0" applyFont="true" applyBorder="true" applyAlignment="true" applyProtection="true">
      <alignment horizontal="right" vertical="center" textRotation="0" wrapText="false" indent="0" shrinkToFit="false"/>
      <protection locked="true" hidden="false"/>
    </xf>
    <xf numFmtId="164" fontId="27" fillId="24" borderId="65" xfId="0" applyFont="true" applyBorder="true" applyAlignment="true" applyProtection="true">
      <alignment horizontal="left" vertical="center" textRotation="0" wrapText="true" indent="0" shrinkToFit="false"/>
      <protection locked="true" hidden="false"/>
    </xf>
    <xf numFmtId="164" fontId="53" fillId="24" borderId="89" xfId="0" applyFont="true" applyBorder="true" applyAlignment="true" applyProtection="true">
      <alignment horizontal="left"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tru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4" fontId="52" fillId="24" borderId="124" xfId="0" applyFont="true" applyBorder="true" applyAlignment="true" applyProtection="true">
      <alignment horizontal="general" vertical="center" textRotation="0" wrapText="true" indent="0" shrinkToFit="false"/>
      <protection locked="true" hidden="false"/>
    </xf>
    <xf numFmtId="164" fontId="26" fillId="24" borderId="52" xfId="0" applyFont="true" applyBorder="true" applyAlignment="true" applyProtection="true">
      <alignment horizontal="center" vertical="center" textRotation="0" wrapText="true" indent="0" shrinkToFit="false"/>
      <protection locked="true" hidden="false"/>
    </xf>
    <xf numFmtId="164" fontId="26" fillId="0" borderId="30" xfId="0" applyFont="true" applyBorder="true" applyAlignment="true" applyProtection="true">
      <alignment horizontal="center" vertical="center" textRotation="0" wrapText="false" indent="0" shrinkToFit="false"/>
      <protection locked="true" hidden="false"/>
    </xf>
    <xf numFmtId="164" fontId="26" fillId="24" borderId="52" xfId="0" applyFont="true" applyBorder="true" applyAlignment="true" applyProtection="true">
      <alignment horizontal="center" vertical="center" textRotation="0" wrapText="false" indent="0" shrinkToFit="false"/>
      <protection locked="true" hidden="false"/>
    </xf>
    <xf numFmtId="164" fontId="26" fillId="24" borderId="53" xfId="0" applyFont="true" applyBorder="true" applyAlignment="true" applyProtection="true">
      <alignment horizontal="center" vertical="center" textRotation="0" wrapText="fals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27" fillId="0" borderId="28" xfId="0" applyFont="true" applyBorder="true" applyAlignment="true" applyProtection="true">
      <alignment horizontal="center" vertical="center" textRotation="0" wrapText="false" indent="0" shrinkToFit="false"/>
      <protection locked="true" hidden="false"/>
    </xf>
    <xf numFmtId="164" fontId="27" fillId="0" borderId="53" xfId="0" applyFont="true" applyBorder="true" applyAlignment="true" applyProtection="true">
      <alignment horizontal="center"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false" indent="0" shrinkToFit="false"/>
      <protection locked="true" hidden="false"/>
    </xf>
    <xf numFmtId="164" fontId="26" fillId="24" borderId="127"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27" fillId="0" borderId="26" xfId="0" applyFont="true" applyBorder="true" applyAlignment="true" applyProtection="true">
      <alignment horizontal="center" vertical="center" textRotation="0" wrapText="true" indent="0" shrinkToFit="false"/>
      <protection locked="true" hidden="false"/>
    </xf>
    <xf numFmtId="164" fontId="27" fillId="0" borderId="23"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47" fillId="24" borderId="26" xfId="0" applyFont="true" applyBorder="true" applyAlignment="true" applyProtection="true">
      <alignment horizontal="center" vertical="center" textRotation="0" wrapText="false" indent="0" shrinkToFit="false"/>
      <protection locked="true" hidden="false"/>
    </xf>
    <xf numFmtId="164" fontId="35" fillId="24" borderId="26" xfId="0" applyFont="true" applyBorder="true" applyAlignment="true" applyProtection="true">
      <alignment horizontal="center" vertical="center" textRotation="0" wrapText="true" indent="0" shrinkToFit="false"/>
      <protection locked="true" hidden="false"/>
    </xf>
    <xf numFmtId="164" fontId="35" fillId="24" borderId="10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right" vertical="center" textRotation="0" wrapText="false" indent="0" shrinkToFit="false"/>
      <protection locked="true" hidden="false"/>
    </xf>
    <xf numFmtId="168" fontId="75" fillId="28" borderId="100" xfId="0" applyFont="true" applyBorder="true" applyAlignment="true" applyProtection="true">
      <alignment horizontal="center" vertical="center" textRotation="0" wrapText="false" indent="0" shrinkToFit="true"/>
      <protection locked="false" hidden="false"/>
    </xf>
    <xf numFmtId="168" fontId="48" fillId="28" borderId="30" xfId="0" applyFont="true" applyBorder="true" applyAlignment="true" applyProtection="true">
      <alignment horizontal="right" vertical="center" textRotation="0" wrapText="false" indent="0" shrinkToFit="true"/>
      <protection locked="false" hidden="false"/>
    </xf>
    <xf numFmtId="168" fontId="48" fillId="0" borderId="132" xfId="0" applyFont="true" applyBorder="true" applyAlignment="true" applyProtection="true">
      <alignment horizontal="right" vertical="center" textRotation="0" wrapText="false" indent="0" shrinkToFit="true"/>
      <protection locked="true" hidden="false"/>
    </xf>
    <xf numFmtId="168" fontId="47" fillId="0" borderId="133" xfId="0" applyFont="true" applyBorder="true" applyAlignment="true" applyProtection="true">
      <alignment horizontal="center" vertical="center" textRotation="0" wrapText="false" indent="0" shrinkToFit="true"/>
      <protection locked="false" hidden="false"/>
    </xf>
    <xf numFmtId="168" fontId="48" fillId="28" borderId="101" xfId="0" applyFont="true" applyBorder="true" applyAlignment="true" applyProtection="true">
      <alignment horizontal="right" vertical="center" textRotation="0" wrapText="false" indent="0" shrinkToFit="true"/>
      <protection locked="true" hidden="false"/>
    </xf>
    <xf numFmtId="168" fontId="75" fillId="28" borderId="129" xfId="0" applyFont="true" applyBorder="true" applyAlignment="true" applyProtection="true">
      <alignment horizontal="center" vertical="center" textRotation="0" wrapText="false" indent="0" shrinkToFit="true"/>
      <protection locked="false" hidden="false"/>
    </xf>
    <xf numFmtId="168" fontId="47" fillId="28" borderId="134" xfId="0" applyFont="true" applyBorder="true" applyAlignment="true" applyProtection="true">
      <alignment horizontal="right" vertical="center" textRotation="0" wrapText="false" indent="0" shrinkToFit="true"/>
      <protection locked="false" hidden="false"/>
    </xf>
    <xf numFmtId="168" fontId="48" fillId="0" borderId="29" xfId="0" applyFont="true" applyBorder="true" applyAlignment="true" applyProtection="true">
      <alignment horizontal="right" vertical="center" textRotation="0" wrapText="false" indent="0" shrinkToFit="true"/>
      <protection locked="true" hidden="false"/>
    </xf>
    <xf numFmtId="168" fontId="48" fillId="0" borderId="31" xfId="0" applyFont="true" applyBorder="true" applyAlignment="true" applyProtection="true">
      <alignment horizontal="right" vertical="center" textRotation="0" wrapText="false" indent="0" shrinkToFit="true"/>
      <protection locked="true" hidden="false"/>
    </xf>
    <xf numFmtId="170" fontId="61" fillId="0" borderId="54" xfId="0" applyFont="true" applyBorder="true" applyAlignment="true" applyProtection="true">
      <alignment horizontal="left" vertical="center" textRotation="0" wrapText="true" indent="0" shrinkToFit="false"/>
      <protection locked="true" hidden="false"/>
    </xf>
    <xf numFmtId="177" fontId="48" fillId="0" borderId="32" xfId="0" applyFont="true" applyBorder="true" applyAlignment="true" applyProtection="true">
      <alignment horizontal="general" vertical="center" textRotation="0" wrapText="false" indent="0" shrinkToFit="false"/>
      <protection locked="true" hidden="false"/>
    </xf>
    <xf numFmtId="168" fontId="75" fillId="28" borderId="135" xfId="0" applyFont="true" applyBorder="true" applyAlignment="true" applyProtection="true">
      <alignment horizontal="center" vertical="center" textRotation="0" wrapText="false" indent="0" shrinkToFit="true"/>
      <protection locked="false" hidden="false"/>
    </xf>
    <xf numFmtId="168" fontId="48" fillId="28" borderId="23" xfId="0" applyFont="true" applyBorder="true" applyAlignment="true" applyProtection="true">
      <alignment horizontal="right" vertical="center" textRotation="0" wrapText="false" indent="0" shrinkToFit="true"/>
      <protection locked="false" hidden="false"/>
    </xf>
    <xf numFmtId="168" fontId="48" fillId="0" borderId="70" xfId="0" applyFont="true" applyBorder="true" applyAlignment="true" applyProtection="true">
      <alignment horizontal="right" vertical="center" textRotation="0" wrapText="false" indent="0" shrinkToFit="true"/>
      <protection locked="true" hidden="false"/>
    </xf>
    <xf numFmtId="168" fontId="47" fillId="0" borderId="23" xfId="0" applyFont="true" applyBorder="true" applyAlignment="true" applyProtection="true">
      <alignment horizontal="center" vertical="center" textRotation="0" wrapText="false" indent="0" shrinkToFit="true"/>
      <protection locked="false" hidden="false"/>
    </xf>
    <xf numFmtId="168" fontId="47" fillId="28" borderId="14" xfId="0" applyFont="true" applyBorder="true" applyAlignment="true" applyProtection="true">
      <alignment horizontal="right" vertical="center" textRotation="0" wrapText="false" indent="0" shrinkToFit="true"/>
      <protection locked="false" hidden="false"/>
    </xf>
    <xf numFmtId="168" fontId="48" fillId="28" borderId="10" xfId="0" applyFont="true" applyBorder="true" applyAlignment="true" applyProtection="true">
      <alignment horizontal="right" vertical="center" textRotation="0" wrapText="false" indent="0" shrinkToFit="true"/>
      <protection locked="true" hidden="false"/>
    </xf>
    <xf numFmtId="168" fontId="75" fillId="28" borderId="130" xfId="0" applyFont="true" applyBorder="true" applyAlignment="true" applyProtection="true">
      <alignment horizontal="center" vertical="center" textRotation="0" wrapText="false" indent="0" shrinkToFit="true"/>
      <protection locked="false" hidden="false"/>
    </xf>
    <xf numFmtId="168" fontId="47" fillId="28" borderId="10" xfId="0" applyFont="true" applyBorder="true" applyAlignment="true" applyProtection="true">
      <alignment horizontal="right" vertical="center" textRotation="0" wrapText="false" indent="0" shrinkToFit="true"/>
      <protection locked="false" hidden="false"/>
    </xf>
    <xf numFmtId="168" fontId="48" fillId="0" borderId="23" xfId="0" applyFont="true" applyBorder="true" applyAlignment="true" applyProtection="true">
      <alignment horizontal="right" vertical="center" textRotation="0" wrapText="false" indent="0" shrinkToFit="true"/>
      <protection locked="true" hidden="false"/>
    </xf>
    <xf numFmtId="168" fontId="47" fillId="28" borderId="27" xfId="0" applyFont="true" applyBorder="true" applyAlignment="true" applyProtection="true">
      <alignment horizontal="right" vertical="center" textRotation="0" wrapText="false" indent="0" shrinkToFit="true"/>
      <protection locked="false" hidden="false"/>
    </xf>
    <xf numFmtId="168" fontId="48" fillId="0" borderId="69" xfId="0" applyFont="true" applyBorder="true" applyAlignment="true" applyProtection="true">
      <alignment horizontal="right" vertical="center" textRotation="0" wrapText="false" indent="0" shrinkToFit="true"/>
      <protection locked="true" hidden="false"/>
    </xf>
    <xf numFmtId="168" fontId="75" fillId="28" borderId="131" xfId="0" applyFont="true" applyBorder="true" applyAlignment="true" applyProtection="true">
      <alignment horizontal="center" vertical="center" textRotation="0" wrapText="false" indent="0" shrinkToFit="true"/>
      <protection locked="false" hidden="false"/>
    </xf>
    <xf numFmtId="168" fontId="48" fillId="0" borderId="42" xfId="0" applyFont="true" applyBorder="true" applyAlignment="true" applyProtection="true">
      <alignment horizontal="right" vertical="center" textRotation="0" wrapText="false" indent="0" shrinkToFit="true"/>
      <protection locked="true" hidden="false"/>
    </xf>
    <xf numFmtId="168" fontId="47" fillId="28" borderId="23" xfId="0" applyFont="true" applyBorder="true" applyAlignment="true" applyProtection="true">
      <alignment horizontal="right" vertical="center" textRotation="0" wrapText="false" indent="0" shrinkToFit="true"/>
      <protection locked="false" hidden="false"/>
    </xf>
    <xf numFmtId="168" fontId="75" fillId="28" borderId="32" xfId="0" applyFont="true" applyBorder="true" applyAlignment="true" applyProtection="true">
      <alignment horizontal="center" vertical="center" textRotation="0" wrapText="false" indent="0" shrinkToFit="true"/>
      <protection locked="false" hidden="false"/>
    </xf>
    <xf numFmtId="168" fontId="48" fillId="0" borderId="33" xfId="0" applyFont="true" applyBorder="true" applyAlignment="true" applyProtection="true">
      <alignment horizontal="right" vertical="center" textRotation="0" wrapText="false" indent="0" shrinkToFit="tru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4" fontId="53"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true" indent="0" shrinkToFit="false"/>
      <protection locked="true" hidden="false"/>
    </xf>
    <xf numFmtId="164" fontId="53" fillId="0" borderId="13" xfId="0" applyFont="true" applyBorder="true" applyAlignment="true" applyProtection="false">
      <alignment horizontal="center" vertical="center" textRotation="0" wrapText="false" indent="0" shrinkToFit="false"/>
      <protection locked="true" hidden="false"/>
    </xf>
    <xf numFmtId="164" fontId="53" fillId="0" borderId="13" xfId="0" applyFont="true" applyBorder="true" applyAlignment="true" applyProtection="false">
      <alignment horizontal="center" vertical="center" textRotation="0" wrapText="true" indent="0" shrinkToFit="false"/>
      <protection locked="true" hidden="false"/>
    </xf>
    <xf numFmtId="164" fontId="53" fillId="0" borderId="11" xfId="0" applyFont="true" applyBorder="true" applyAlignment="true" applyProtection="false">
      <alignment horizontal="center" vertical="center" textRotation="0" wrapText="true" indent="0" shrinkToFit="false"/>
      <protection locked="true" hidden="false"/>
    </xf>
    <xf numFmtId="164" fontId="53" fillId="0" borderId="136" xfId="0" applyFont="true" applyBorder="true" applyAlignment="true" applyProtection="false">
      <alignment horizontal="center" vertical="center" textRotation="0" wrapText="true" indent="0" shrinkToFit="false"/>
      <protection locked="true" hidden="false"/>
    </xf>
    <xf numFmtId="164" fontId="53" fillId="0" borderId="0" xfId="0" applyFont="true" applyBorder="false" applyAlignment="true" applyProtection="false">
      <alignment horizontal="center" vertical="center" textRotation="0" wrapText="true" indent="0" shrinkToFit="false"/>
      <protection locked="true" hidden="false"/>
    </xf>
    <xf numFmtId="164" fontId="53" fillId="0" borderId="19" xfId="55" applyFont="true" applyBorder="true" applyAlignment="true" applyProtection="false">
      <alignment horizontal="center" vertical="center" textRotation="0" wrapText="true" indent="0" shrinkToFit="false"/>
      <protection locked="true" hidden="false"/>
    </xf>
    <xf numFmtId="164" fontId="53" fillId="0" borderId="13" xfId="55"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46" fillId="0" borderId="13" xfId="0" applyFont="true" applyBorder="true" applyAlignment="false" applyProtection="false">
      <alignment horizontal="general" vertical="center" textRotation="0" wrapText="false" indent="0" shrinkToFit="false"/>
      <protection locked="true" hidden="false"/>
    </xf>
    <xf numFmtId="164" fontId="53" fillId="0" borderId="25" xfId="0" applyFont="true" applyBorder="true" applyAlignment="true" applyProtection="false">
      <alignment horizontal="center" vertical="center" textRotation="0" wrapText="true" indent="0" shrinkToFit="false"/>
      <protection locked="true" hidden="false"/>
    </xf>
    <xf numFmtId="164" fontId="53" fillId="0" borderId="137"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6" fillId="0" borderId="15" xfId="0" applyFont="true" applyBorder="true" applyAlignment="false" applyProtection="false">
      <alignment horizontal="general" vertical="center" textRotation="0" wrapText="false" indent="0" shrinkToFit="false"/>
      <protection locked="true" hidden="false"/>
    </xf>
    <xf numFmtId="164" fontId="53" fillId="0" borderId="124" xfId="0" applyFont="true" applyBorder="true" applyAlignment="true" applyProtection="false">
      <alignment horizontal="center" vertical="center" textRotation="0" wrapText="true" indent="0" shrinkToFit="false"/>
      <protection locked="true" hidden="false"/>
    </xf>
    <xf numFmtId="164" fontId="53" fillId="0" borderId="52" xfId="0" applyFont="true" applyBorder="true" applyAlignment="true" applyProtection="false">
      <alignment horizontal="center" vertical="center" textRotation="0" wrapText="true" indent="0" shrinkToFit="false"/>
      <protection locked="true" hidden="false"/>
    </xf>
    <xf numFmtId="164" fontId="53" fillId="0" borderId="138" xfId="0" applyFont="true" applyBorder="true" applyAlignment="true" applyProtection="false">
      <alignment horizontal="center" vertical="center" textRotation="0" wrapText="true" indent="0" shrinkToFit="false"/>
      <protection locked="true" hidden="false"/>
    </xf>
    <xf numFmtId="164" fontId="53" fillId="0" borderId="139" xfId="0" applyFont="true" applyBorder="true" applyAlignment="true" applyProtection="false">
      <alignment horizontal="center" vertical="center" textRotation="0" wrapText="true" indent="0" shrinkToFit="false"/>
      <protection locked="true" hidden="false"/>
    </xf>
    <xf numFmtId="164" fontId="53" fillId="0" borderId="53" xfId="0" applyFont="true" applyBorder="true" applyAlignment="true" applyProtection="false">
      <alignment horizontal="center"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false" indent="0" shrinkToFit="false"/>
      <protection locked="true" hidden="false"/>
    </xf>
    <xf numFmtId="164" fontId="53" fillId="0" borderId="138" xfId="19" applyFont="true" applyBorder="true" applyAlignment="true" applyProtection="true">
      <alignment horizontal="center" vertical="center" textRotation="0" wrapText="true" indent="0" shrinkToFit="false"/>
      <protection locked="true" hidden="false"/>
    </xf>
    <xf numFmtId="164" fontId="53" fillId="0" borderId="52" xfId="19" applyFont="true" applyBorder="true" applyAlignment="true" applyProtection="true">
      <alignment horizontal="center" vertical="center" textRotation="0" wrapText="true" indent="0" shrinkToFit="false"/>
      <protection locked="true" hidden="false"/>
    </xf>
    <xf numFmtId="164" fontId="53" fillId="0" borderId="53" xfId="19" applyFont="true" applyBorder="true" applyAlignment="true" applyProtection="true">
      <alignment horizontal="center" vertical="center" textRotation="0" wrapText="true" indent="0" shrinkToFit="false"/>
      <protection locked="true" hidden="false"/>
    </xf>
    <xf numFmtId="164" fontId="53" fillId="0" borderId="127" xfId="55" applyFont="true" applyBorder="true" applyAlignment="true" applyProtection="false">
      <alignment horizontal="center" vertical="center" textRotation="0" wrapText="true" indent="0" shrinkToFit="false"/>
      <protection locked="true" hidden="false"/>
    </xf>
    <xf numFmtId="164" fontId="53" fillId="0" borderId="26" xfId="55" applyFont="true" applyBorder="true" applyAlignment="true" applyProtection="false">
      <alignment horizontal="center" vertical="center" textRotation="0" wrapText="true" indent="0" shrinkToFit="false"/>
      <protection locked="true" hidden="false"/>
    </xf>
    <xf numFmtId="164" fontId="53" fillId="0" borderId="37" xfId="55" applyFont="true" applyBorder="true" applyAlignment="true" applyProtection="false">
      <alignment horizontal="center" vertical="center" textRotation="0" wrapText="true" indent="0" shrinkToFit="false"/>
      <protection locked="true" hidden="false"/>
    </xf>
    <xf numFmtId="164" fontId="46" fillId="0" borderId="77" xfId="0" applyFont="true" applyBorder="true" applyAlignment="true" applyProtection="false">
      <alignment horizontal="left" vertical="center" textRotation="0" wrapText="true" indent="0" shrinkToFit="false"/>
      <protection locked="true" hidden="false"/>
    </xf>
    <xf numFmtId="178" fontId="54" fillId="0" borderId="34" xfId="19" applyFont="true" applyBorder="true" applyAlignment="true" applyProtection="true">
      <alignment horizontal="general" vertical="center" textRotation="0" wrapText="true" indent="0" shrinkToFit="false"/>
      <protection locked="true" hidden="false"/>
    </xf>
    <xf numFmtId="178" fontId="54" fillId="0" borderId="14" xfId="19" applyFont="true" applyBorder="true" applyAlignment="true" applyProtection="true">
      <alignment horizontal="general" vertical="center" textRotation="0" wrapText="true" indent="0" shrinkToFit="false"/>
      <protection locked="true" hidden="false"/>
    </xf>
    <xf numFmtId="178" fontId="54" fillId="0" borderId="88" xfId="19" applyFont="true" applyBorder="true" applyAlignment="true" applyProtection="true">
      <alignment horizontal="general" vertical="center" textRotation="0" wrapText="true" indent="0" shrinkToFit="false"/>
      <protection locked="true" hidden="false"/>
    </xf>
    <xf numFmtId="178" fontId="54" fillId="0" borderId="69" xfId="19" applyFont="true" applyBorder="true" applyAlignment="true" applyProtection="true">
      <alignment horizontal="general" vertical="center" textRotation="0" wrapText="true" indent="0" shrinkToFit="false"/>
      <protection locked="true" hidden="false"/>
    </xf>
    <xf numFmtId="178" fontId="54" fillId="0" borderId="27" xfId="19" applyFont="true" applyBorder="true" applyAlignment="true" applyProtection="true">
      <alignment horizontal="general" vertical="center" textRotation="0" wrapText="true" indent="0" shrinkToFit="false"/>
      <protection locked="true" hidden="false"/>
    </xf>
    <xf numFmtId="178" fontId="54" fillId="0" borderId="77" xfId="19" applyFont="true" applyBorder="true" applyAlignment="true" applyProtection="true">
      <alignment horizontal="general" vertical="center" textRotation="0" wrapText="true" indent="0" shrinkToFit="false"/>
      <protection locked="true" hidden="false"/>
    </xf>
    <xf numFmtId="178" fontId="56" fillId="0" borderId="140" xfId="19" applyFont="true" applyBorder="true" applyAlignment="true" applyProtection="true">
      <alignment horizontal="right" vertical="center" textRotation="0" wrapText="true" indent="0" shrinkToFit="false"/>
      <protection locked="true" hidden="false"/>
    </xf>
    <xf numFmtId="178" fontId="56" fillId="0" borderId="30" xfId="19" applyFont="true" applyBorder="true" applyAlignment="true" applyProtection="true">
      <alignment horizontal="right" vertical="center" textRotation="0" wrapText="true" indent="0" shrinkToFit="false"/>
      <protection locked="true" hidden="false"/>
    </xf>
    <xf numFmtId="178" fontId="56" fillId="0" borderId="31" xfId="19" applyFont="true" applyBorder="true" applyAlignment="true" applyProtection="true">
      <alignment horizontal="right" vertical="center" textRotation="0" wrapText="true" indent="0" shrinkToFit="false"/>
      <protection locked="true" hidden="false"/>
    </xf>
    <xf numFmtId="178" fontId="109" fillId="24" borderId="34" xfId="55" applyFont="true" applyBorder="true" applyAlignment="false" applyProtection="false">
      <alignment horizontal="general" vertical="center" textRotation="0" wrapText="false" indent="0" shrinkToFit="false"/>
      <protection locked="true" hidden="false"/>
    </xf>
    <xf numFmtId="178" fontId="109" fillId="24" borderId="14" xfId="55" applyFont="true" applyBorder="true" applyAlignment="false" applyProtection="false">
      <alignment horizontal="general" vertical="center" textRotation="0" wrapText="false" indent="0" shrinkToFit="false"/>
      <protection locked="true" hidden="false"/>
    </xf>
    <xf numFmtId="178" fontId="109" fillId="24" borderId="69" xfId="55" applyFont="true" applyBorder="true" applyAlignment="false" applyProtection="false">
      <alignment horizontal="general" vertical="center" textRotation="0" wrapText="false" indent="0" shrinkToFit="false"/>
      <protection locked="true" hidden="false"/>
    </xf>
    <xf numFmtId="164" fontId="46" fillId="0" borderId="131" xfId="0" applyFont="true" applyBorder="true" applyAlignment="true" applyProtection="false">
      <alignment horizontal="left" vertical="center" textRotation="0" wrapText="true" indent="0" shrinkToFit="false"/>
      <protection locked="true" hidden="false"/>
    </xf>
    <xf numFmtId="178" fontId="54" fillId="0" borderId="32"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general" vertical="center" textRotation="0" wrapText="true" indent="0" shrinkToFit="false"/>
      <protection locked="true" hidden="false"/>
    </xf>
    <xf numFmtId="178" fontId="54" fillId="0" borderId="45" xfId="19" applyFont="true" applyBorder="true" applyAlignment="true" applyProtection="true">
      <alignment horizontal="general" vertical="center" textRotation="0" wrapText="true" indent="0" shrinkToFit="false"/>
      <protection locked="true" hidden="false"/>
    </xf>
    <xf numFmtId="178" fontId="54" fillId="0" borderId="33" xfId="19" applyFont="true" applyBorder="true" applyAlignment="true" applyProtection="true">
      <alignment horizontal="general" vertical="center" textRotation="0" wrapText="true" indent="0" shrinkToFit="false"/>
      <protection locked="true" hidden="false"/>
    </xf>
    <xf numFmtId="178" fontId="54" fillId="0" borderId="10" xfId="19" applyFont="true" applyBorder="true" applyAlignment="true" applyProtection="true">
      <alignment horizontal="general" vertical="center" textRotation="0" wrapText="true" indent="0" shrinkToFit="false"/>
      <protection locked="true" hidden="false"/>
    </xf>
    <xf numFmtId="178" fontId="54" fillId="0" borderId="131" xfId="19" applyFont="true" applyBorder="true" applyAlignment="true" applyProtection="true">
      <alignment horizontal="general" vertical="center" textRotation="0" wrapText="true" indent="0" shrinkToFit="false"/>
      <protection locked="true" hidden="false"/>
    </xf>
    <xf numFmtId="178" fontId="56" fillId="0" borderId="45" xfId="19" applyFont="true" applyBorder="true" applyAlignment="true" applyProtection="true">
      <alignment horizontal="right" vertical="center" textRotation="0" wrapText="true" indent="0" shrinkToFit="false"/>
      <protection locked="true" hidden="false"/>
    </xf>
    <xf numFmtId="178" fontId="56" fillId="0" borderId="23" xfId="19" applyFont="true" applyBorder="true" applyAlignment="true" applyProtection="true">
      <alignment horizontal="right" vertical="center" textRotation="0" wrapText="true" indent="0" shrinkToFit="false"/>
      <protection locked="true" hidden="false"/>
    </xf>
    <xf numFmtId="178" fontId="56" fillId="0" borderId="33" xfId="19" applyFont="true" applyBorder="true" applyAlignment="true" applyProtection="true">
      <alignment horizontal="right" vertical="center" textRotation="0" wrapText="true" indent="0" shrinkToFit="false"/>
      <protection locked="true" hidden="false"/>
    </xf>
    <xf numFmtId="178" fontId="109" fillId="24" borderId="32" xfId="55" applyFont="true" applyBorder="true" applyAlignment="false" applyProtection="false">
      <alignment horizontal="general" vertical="center" textRotation="0" wrapText="false" indent="0" shrinkToFit="false"/>
      <protection locked="true" hidden="false"/>
    </xf>
    <xf numFmtId="178" fontId="109" fillId="24" borderId="23" xfId="55" applyFont="true" applyBorder="true" applyAlignment="false" applyProtection="false">
      <alignment horizontal="general" vertical="center" textRotation="0" wrapText="false" indent="0" shrinkToFit="false"/>
      <protection locked="true" hidden="false"/>
    </xf>
    <xf numFmtId="178" fontId="109" fillId="24" borderId="33" xfId="55" applyFont="true" applyBorder="true" applyAlignment="false" applyProtection="false">
      <alignment horizontal="general" vertical="center" textRotation="0" wrapText="fals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xf numFmtId="164" fontId="46" fillId="0" borderId="55" xfId="0" applyFont="true" applyBorder="true" applyAlignment="true" applyProtection="false">
      <alignment horizontal="left" vertical="center" textRotation="0" wrapText="true" indent="0" shrinkToFit="false"/>
      <protection locked="true" hidden="false"/>
    </xf>
    <xf numFmtId="178" fontId="54" fillId="0" borderId="127" xfId="19" applyFont="true" applyBorder="true" applyAlignment="true" applyProtection="true">
      <alignment horizontal="general" vertical="center" textRotation="0" wrapText="true" indent="0" shrinkToFit="false"/>
      <protection locked="true" hidden="false"/>
    </xf>
    <xf numFmtId="178" fontId="54" fillId="0" borderId="26" xfId="19" applyFont="true" applyBorder="true" applyAlignment="true" applyProtection="true">
      <alignment horizontal="general" vertical="center" textRotation="0" wrapText="true" indent="0" shrinkToFit="false"/>
      <protection locked="true" hidden="false"/>
    </xf>
    <xf numFmtId="178" fontId="54" fillId="0" borderId="141" xfId="19" applyFont="true" applyBorder="true" applyAlignment="true" applyProtection="true">
      <alignment horizontal="general" vertical="center" textRotation="0" wrapText="true" indent="0" shrinkToFit="false"/>
      <protection locked="true" hidden="false"/>
    </xf>
    <xf numFmtId="178" fontId="54" fillId="0" borderId="67" xfId="19" applyFont="true" applyBorder="true" applyAlignment="true" applyProtection="true">
      <alignment horizontal="general" vertical="center" textRotation="0" wrapText="true" indent="0" shrinkToFit="false"/>
      <protection locked="true" hidden="false"/>
    </xf>
    <xf numFmtId="178" fontId="54" fillId="0" borderId="130" xfId="19" applyFont="true" applyBorder="true" applyAlignment="true" applyProtection="true">
      <alignment horizontal="general" vertical="center" textRotation="0" wrapText="true" indent="0" shrinkToFit="false"/>
      <protection locked="true" hidden="false"/>
    </xf>
    <xf numFmtId="178" fontId="54" fillId="0" borderId="38" xfId="19" applyFont="true" applyBorder="true" applyAlignment="true" applyProtection="true">
      <alignment horizontal="general" vertical="center" textRotation="0" wrapText="true" indent="0" shrinkToFit="false"/>
      <protection locked="true" hidden="false"/>
    </xf>
    <xf numFmtId="178" fontId="54" fillId="0" borderId="135" xfId="19" applyFont="true" applyBorder="true" applyAlignment="true" applyProtection="true">
      <alignment horizontal="general" vertical="center" textRotation="0" wrapText="true" indent="0" shrinkToFit="false"/>
      <protection locked="true" hidden="false"/>
    </xf>
    <xf numFmtId="178" fontId="54" fillId="0" borderId="90" xfId="19" applyFont="true" applyBorder="true" applyAlignment="true" applyProtection="true">
      <alignment horizontal="general" vertical="center" textRotation="0" wrapText="true" indent="0" shrinkToFit="false"/>
      <protection locked="true" hidden="false"/>
    </xf>
    <xf numFmtId="178" fontId="56" fillId="0" borderId="141" xfId="19" applyFont="true" applyBorder="true" applyAlignment="true" applyProtection="true">
      <alignment horizontal="right" vertical="center" textRotation="0" wrapText="true" indent="0" shrinkToFit="false"/>
      <protection locked="true" hidden="false"/>
    </xf>
    <xf numFmtId="178" fontId="56" fillId="0" borderId="26" xfId="19" applyFont="true" applyBorder="true" applyAlignment="true" applyProtection="true">
      <alignment horizontal="right" vertical="center" textRotation="0" wrapText="true" indent="0" shrinkToFit="false"/>
      <protection locked="true" hidden="false"/>
    </xf>
    <xf numFmtId="178" fontId="56" fillId="0" borderId="37" xfId="19" applyFont="true" applyBorder="true" applyAlignment="true" applyProtection="true">
      <alignment horizontal="right" vertical="center" textRotation="0" wrapText="true" indent="0" shrinkToFit="false"/>
      <protection locked="true" hidden="false"/>
    </xf>
    <xf numFmtId="178" fontId="109" fillId="24" borderId="127" xfId="55" applyFont="true" applyBorder="true" applyAlignment="false" applyProtection="false">
      <alignment horizontal="general" vertical="center" textRotation="0" wrapText="false" indent="0" shrinkToFit="false"/>
      <protection locked="true" hidden="false"/>
    </xf>
    <xf numFmtId="178" fontId="109" fillId="24" borderId="26" xfId="55" applyFont="true" applyBorder="true" applyAlignment="false" applyProtection="false">
      <alignment horizontal="general" vertical="center" textRotation="0" wrapText="false" indent="0" shrinkToFit="false"/>
      <protection locked="true" hidden="false"/>
    </xf>
    <xf numFmtId="178" fontId="109" fillId="24" borderId="37" xfId="55" applyFont="true" applyBorder="true" applyAlignment="false" applyProtection="false">
      <alignment horizontal="general" vertical="center" textRotation="0" wrapText="false" indent="0" shrinkToFit="false"/>
      <protection locked="true" hidden="false"/>
    </xf>
    <xf numFmtId="164" fontId="46" fillId="0" borderId="51" xfId="0" applyFont="true" applyBorder="true" applyAlignment="true" applyProtection="false">
      <alignment horizontal="left" vertical="center" textRotation="0" wrapText="true" indent="0" shrinkToFit="false"/>
      <protection locked="true" hidden="false"/>
    </xf>
    <xf numFmtId="178" fontId="54" fillId="0" borderId="28" xfId="19" applyFont="true" applyBorder="true" applyAlignment="true" applyProtection="true">
      <alignment horizontal="general" vertical="center" textRotation="0" wrapText="true" indent="0" shrinkToFit="false"/>
      <protection locked="true" hidden="false"/>
    </xf>
    <xf numFmtId="178" fontId="54" fillId="0" borderId="30" xfId="19" applyFont="true" applyBorder="true" applyAlignment="true" applyProtection="true">
      <alignment horizontal="general" vertical="center" textRotation="0" wrapText="true" indent="0" shrinkToFit="false"/>
      <protection locked="true" hidden="false"/>
    </xf>
    <xf numFmtId="178" fontId="54" fillId="0" borderId="140" xfId="19" applyFont="true" applyBorder="true" applyAlignment="true" applyProtection="true">
      <alignment horizontal="general" vertical="center" textRotation="0" wrapText="true" indent="0" shrinkToFit="false"/>
      <protection locked="true" hidden="false"/>
    </xf>
    <xf numFmtId="178" fontId="54" fillId="0" borderId="31" xfId="19" applyFont="true" applyBorder="true" applyAlignment="true" applyProtection="true">
      <alignment horizontal="general" vertical="center" textRotation="0" wrapText="true" indent="0" shrinkToFit="false"/>
      <protection locked="true" hidden="false"/>
    </xf>
    <xf numFmtId="178" fontId="54" fillId="0" borderId="134" xfId="19" applyFont="true" applyBorder="true" applyAlignment="true" applyProtection="true">
      <alignment horizontal="general" vertical="center" textRotation="0" wrapText="true" indent="0" shrinkToFit="false"/>
      <protection locked="true" hidden="false"/>
    </xf>
    <xf numFmtId="178" fontId="54" fillId="0" borderId="51" xfId="19" applyFont="true" applyBorder="true" applyAlignment="true" applyProtection="true">
      <alignment horizontal="general" vertical="center" textRotation="0" wrapText="true" indent="0" shrinkToFit="false"/>
      <protection locked="true" hidden="false"/>
    </xf>
    <xf numFmtId="178" fontId="56" fillId="0" borderId="88" xfId="19" applyFont="true" applyBorder="true" applyAlignment="true" applyProtection="true">
      <alignment horizontal="right" vertical="center" textRotation="0" wrapText="true" indent="0" shrinkToFit="false"/>
      <protection locked="true" hidden="false"/>
    </xf>
    <xf numFmtId="178" fontId="56" fillId="0" borderId="14" xfId="19" applyFont="true" applyBorder="true" applyAlignment="true" applyProtection="true">
      <alignment horizontal="right" vertical="center" textRotation="0" wrapText="true" indent="0" shrinkToFit="false"/>
      <protection locked="true" hidden="false"/>
    </xf>
    <xf numFmtId="178" fontId="56" fillId="0" borderId="69" xfId="19" applyFont="true" applyBorder="true" applyAlignment="true" applyProtection="true">
      <alignment horizontal="right" vertical="center" textRotation="0" wrapText="true" indent="0" shrinkToFit="false"/>
      <protection locked="true" hidden="false"/>
    </xf>
    <xf numFmtId="178" fontId="54" fillId="0" borderId="37" xfId="19" applyFont="true" applyBorder="true" applyAlignment="true" applyProtection="true">
      <alignment horizontal="general" vertical="center" textRotation="0" wrapText="true" indent="0" shrinkToFit="false"/>
      <protection locked="true" hidden="false"/>
    </xf>
    <xf numFmtId="178" fontId="54" fillId="0" borderId="106" xfId="19" applyFont="true" applyBorder="true" applyAlignment="true" applyProtection="true">
      <alignment horizontal="general" vertical="center" textRotation="0" wrapText="true" indent="0" shrinkToFit="false"/>
      <protection locked="true" hidden="false"/>
    </xf>
    <xf numFmtId="178" fontId="54" fillId="0" borderId="55" xfId="19" applyFont="true" applyBorder="true" applyAlignment="true" applyProtection="true">
      <alignment horizontal="general" vertical="center" textRotation="0" wrapText="true" indent="0" shrinkToFit="false"/>
      <protection locked="true" hidden="false"/>
    </xf>
    <xf numFmtId="164" fontId="46" fillId="0" borderId="11" xfId="0" applyFont="true" applyBorder="true" applyAlignment="false" applyProtection="false">
      <alignment horizontal="general" vertical="center" textRotation="0" wrapText="false" indent="0" shrinkToFit="false"/>
      <protection locked="true" hidden="false"/>
    </xf>
    <xf numFmtId="164" fontId="46" fillId="0" borderId="142" xfId="0" applyFont="true" applyBorder="true" applyAlignment="false" applyProtection="false">
      <alignment horizontal="general" vertical="center" textRotation="0" wrapText="false" indent="0" shrinkToFit="false"/>
      <protection locked="true" hidden="false"/>
    </xf>
    <xf numFmtId="164" fontId="46" fillId="0" borderId="24" xfId="0" applyFont="true" applyBorder="true" applyAlignment="false" applyProtection="false">
      <alignment horizontal="general" vertical="center" textRotation="0" wrapText="false" indent="0" shrinkToFit="false"/>
      <protection locked="true" hidden="false"/>
    </xf>
    <xf numFmtId="164" fontId="46" fillId="0" borderId="136" xfId="0" applyFont="true" applyBorder="true" applyAlignment="false" applyProtection="false">
      <alignment horizontal="general" vertical="center" textRotation="0" wrapText="false" indent="0" shrinkToFit="false"/>
      <protection locked="true" hidden="false"/>
    </xf>
    <xf numFmtId="164" fontId="46" fillId="0" borderId="49" xfId="0" applyFont="true" applyBorder="true" applyAlignment="false" applyProtection="false">
      <alignment horizontal="general" vertical="center" textRotation="0" wrapText="false" indent="0" shrinkToFit="false"/>
      <protection locked="true" hidden="false"/>
    </xf>
    <xf numFmtId="164" fontId="46" fillId="0" borderId="25"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center" textRotation="0" wrapText="false" indent="0" shrinkToFit="false"/>
      <protection locked="true" hidden="false"/>
    </xf>
    <xf numFmtId="164" fontId="46" fillId="0" borderId="143" xfId="0" applyFont="true" applyBorder="true" applyAlignment="false" applyProtection="false">
      <alignment horizontal="general" vertical="center" textRotation="0" wrapText="false" indent="0" shrinkToFit="false"/>
      <protection locked="true" hidden="false"/>
    </xf>
    <xf numFmtId="164" fontId="0"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0" applyFont="true" applyBorder="true" applyAlignment="true" applyProtection="false">
      <alignment horizontal="left" vertical="center" textRotation="0" wrapText="true" indent="0" shrinkToFit="false"/>
      <protection locked="true" hidden="false"/>
    </xf>
    <xf numFmtId="164" fontId="46" fillId="0" borderId="23" xfId="0" applyFont="true" applyBorder="true" applyAlignment="true" applyProtection="false">
      <alignment horizontal="center" vertical="center" textRotation="0" wrapText="true" indent="0" shrinkToFit="false"/>
      <protection locked="true" hidden="false"/>
    </xf>
    <xf numFmtId="164" fontId="54" fillId="0" borderId="23" xfId="19" applyFont="true" applyBorder="true" applyAlignment="true" applyProtection="true">
      <alignment horizontal="general"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false" indent="0" shrinkToFit="false"/>
      <protection locked="true" hidden="false"/>
    </xf>
    <xf numFmtId="178" fontId="9" fillId="0" borderId="23" xfId="19" applyFont="true" applyBorder="true" applyAlignment="true" applyProtection="true">
      <alignment horizontal="general" vertical="center" textRotation="0" wrapText="false" indent="0" shrinkToFit="false"/>
      <protection locked="true" hidden="false"/>
    </xf>
    <xf numFmtId="164" fontId="0" fillId="0" borderId="0" xfId="19" applyFont="true" applyBorder="true" applyAlignment="true" applyProtection="true">
      <alignment horizontal="general"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tru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right"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65">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FFFFFF"/>
      </font>
      <fill>
        <patternFill>
          <bgColor rgb="FFFFFFFF"/>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ill>
        <patternFill>
          <bgColor rgb="FFF2F2F2"/>
        </patternFill>
      </fill>
    </dxf>
    <dxf>
      <fill>
        <patternFill>
          <bgColor rgb="FFFFC000"/>
        </patternFill>
      </fill>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CC"/>
        </patternFill>
      </fill>
    </dxf>
    <dxf>
      <fill>
        <patternFill>
          <bgColor rgb="FFFFC000"/>
        </patternFill>
      </fill>
    </dxf>
    <dxf>
      <fill>
        <patternFill>
          <bgColor rgb="FFFFC000"/>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E5FC"/>
        </patternFill>
      </fill>
    </dxf>
  </dxfs>
  <colors>
    <indexedColors>
      <rgbColor rgb="FF000000"/>
      <rgbColor rgb="FFFFFFFF"/>
      <rgbColor rgb="FFFF0000"/>
      <rgbColor rgb="FF00FF00"/>
      <rgbColor rgb="FF0000FF"/>
      <rgbColor rgb="FFFFC000"/>
      <rgbColor rgb="FFFF00FF"/>
      <rgbColor rgb="FFF2F2F2"/>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CDFFFF"/>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externalLink" Target="externalLinks/externalLink2.xml"/><Relationship Id="rId11" Type="http://schemas.openxmlformats.org/officeDocument/2006/relationships/externalLink" Target="externalLinks/externalLink3.xml"/><Relationship Id="rId12" Type="http://schemas.openxmlformats.org/officeDocument/2006/relationships/externalLink" Target="externalLinks/externalLink4.xml"/><Relationship Id="rId13" Type="http://schemas.openxmlformats.org/officeDocument/2006/relationships/externalLink" Target="externalLinks/externalLink5.xml"/><Relationship Id="rId14"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AN$107" lockText="1" noThreeD="1"/>
</file>

<file path=xl/ctrlProps/ctrlProps11.xml><?xml version="1.0" encoding="utf-8"?>
<formControlPr xmlns="http://schemas.microsoft.com/office/spreadsheetml/2009/9/main" objectType="CheckBox" checked="Checked" autoLine="false" print="true" fmlaLink="別紙様式3-1!$AO$107" lockText="1" noThreeD="1"/>
</file>

<file path=xl/ctrlProps/ctrlProps12.xml><?xml version="1.0" encoding="utf-8"?>
<formControlPr xmlns="http://schemas.microsoft.com/office/spreadsheetml/2009/9/main" objectType="CheckBox" autoLine="false" print="true" fmlaLink="別紙様式3-1!$AP$107" lockText="1" noThreeD="1"/>
</file>

<file path=xl/ctrlProps/ctrlProps13.xml><?xml version="1.0" encoding="utf-8"?>
<formControlPr xmlns="http://schemas.microsoft.com/office/spreadsheetml/2009/9/main" objectType="CheckBox" autoLine="false" print="true" fmlaLink="別紙様式3-1!$AM$123" lockText="1" noThreeD="1"/>
</file>

<file path=xl/ctrlProps/ctrlProps14.xml><?xml version="1.0" encoding="utf-8"?>
<formControlPr xmlns="http://schemas.microsoft.com/office/spreadsheetml/2009/9/main" objectType="CheckBox" autoLine="false" print="true" fmlaLink="別紙様式3-1!$AM$124" lockText="1" noThreeD="1"/>
</file>

<file path=xl/ctrlProps/ctrlProps15.xml><?xml version="1.0" encoding="utf-8"?>
<formControlPr xmlns="http://schemas.microsoft.com/office/spreadsheetml/2009/9/main" objectType="CheckBox" autoLine="false" print="true" fmlaLink="別紙様式3-1!$AM$125" lockText="1" noThreeD="1"/>
</file>

<file path=xl/ctrlProps/ctrlProps16.xml><?xml version="1.0" encoding="utf-8"?>
<formControlPr xmlns="http://schemas.microsoft.com/office/spreadsheetml/2009/9/main" objectType="CheckBox" autoLine="false" print="true" fmlaLink="別紙様式3-1!$AM$126" lockText="1" noThreeD="1"/>
</file>

<file path=xl/ctrlProps/ctrlProps17.xml><?xml version="1.0" encoding="utf-8"?>
<formControlPr xmlns="http://schemas.microsoft.com/office/spreadsheetml/2009/9/main" objectType="CheckBox" autoLine="false" print="true" fmlaLink="別紙様式3-1!$AM$136" lockText="1" noThreeD="1"/>
</file>

<file path=xl/ctrlProps/ctrlProps18.xml><?xml version="1.0" encoding="utf-8"?>
<formControlPr xmlns="http://schemas.microsoft.com/office/spreadsheetml/2009/9/main" objectType="CheckBox" autoLine="false" print="true" fmlaLink="別紙様式3-1!$AM$137" lockText="1" noThreeD="1"/>
</file>

<file path=xl/ctrlProps/ctrlProps19.xml><?xml version="1.0" encoding="utf-8"?>
<formControlPr xmlns="http://schemas.microsoft.com/office/spreadsheetml/2009/9/main" objectType="CheckBox" checked="Checked" autoLine="false" print="true" fmlaLink="別紙様式3-1!$AM$138" lockText="1" noThreeD="1"/>
</file>

<file path=xl/ctrlProps/ctrlProps20.xml><?xml version="1.0" encoding="utf-8"?>
<formControlPr xmlns="http://schemas.microsoft.com/office/spreadsheetml/2009/9/main" objectType="CheckBox" autoLine="false" print="true" fmlaLink="別紙様式3-1!$AM$139" lockText="1" noThreeD="1"/>
</file>

<file path=xl/ctrlProps/ctrlProps21.xml><?xml version="1.0" encoding="utf-8"?>
<formControlPr xmlns="http://schemas.microsoft.com/office/spreadsheetml/2009/9/main" objectType="CheckBox" autoLine="false" print="true" fmlaLink="別紙様式3-1!$AM$140" lockText="1" noThreeD="1"/>
</file>

<file path=xl/ctrlProps/ctrlProps22.xml><?xml version="1.0" encoding="utf-8"?>
<formControlPr xmlns="http://schemas.microsoft.com/office/spreadsheetml/2009/9/main" objectType="CheckBox" checked="Checked" autoLine="false" print="true" fmlaLink="別紙様式3-1!$AM$141" lockText="1" noThreeD="1"/>
</file>

<file path=xl/ctrlProps/ctrlProps23.xml><?xml version="1.0" encoding="utf-8"?>
<formControlPr xmlns="http://schemas.microsoft.com/office/spreadsheetml/2009/9/main" objectType="CheckBox" autoLine="false" print="true" fmlaLink="別紙様式3-1!$AM$142" lockText="1" noThreeD="1"/>
</file>

<file path=xl/ctrlProps/ctrlProps24.xml><?xml version="1.0" encoding="utf-8"?>
<formControlPr xmlns="http://schemas.microsoft.com/office/spreadsheetml/2009/9/main" objectType="CheckBox" autoLine="false" print="true" fmlaLink="別紙様式3-1!$AM$143" lockText="1" noThreeD="1"/>
</file>

<file path=xl/ctrlProps/ctrlProps25.xml><?xml version="1.0" encoding="utf-8"?>
<formControlPr xmlns="http://schemas.microsoft.com/office/spreadsheetml/2009/9/main" objectType="CheckBox" autoLine="false" print="true" fmlaLink="別紙様式3-1!$AM$144" lockText="1" noThreeD="1"/>
</file>

<file path=xl/ctrlProps/ctrlProps26.xml><?xml version="1.0" encoding="utf-8"?>
<formControlPr xmlns="http://schemas.microsoft.com/office/spreadsheetml/2009/9/main" objectType="CheckBox" autoLine="false" print="true" fmlaLink="別紙様式3-1!$AM$145" lockText="1" noThreeD="1"/>
</file>

<file path=xl/ctrlProps/ctrlProps27.xml><?xml version="1.0" encoding="utf-8"?>
<formControlPr xmlns="http://schemas.microsoft.com/office/spreadsheetml/2009/9/main" objectType="CheckBox" autoLine="false" print="true" fmlaLink="別紙様式3-1!$AM$146" lockText="1" noThreeD="1"/>
</file>

<file path=xl/ctrlProps/ctrlProps28.xml><?xml version="1.0" encoding="utf-8"?>
<formControlPr xmlns="http://schemas.microsoft.com/office/spreadsheetml/2009/9/main" objectType="CheckBox" checked="Checked" autoLine="false" print="true" fmlaLink="別紙様式3-1!$AM$147" lockText="1" noThreeD="1"/>
</file>

<file path=xl/ctrlProps/ctrlProps29.xml><?xml version="1.0" encoding="utf-8"?>
<formControlPr xmlns="http://schemas.microsoft.com/office/spreadsheetml/2009/9/main" objectType="CheckBox" autoLine="false" print="true" fmlaLink="別紙様式3-1!$AM$148" lockText="1" noThreeD="1"/>
</file>

<file path=xl/ctrlProps/ctrlProps3.xml><?xml version="1.0" encoding="utf-8"?>
<formControlPr xmlns="http://schemas.microsoft.com/office/spreadsheetml/2009/9/main" objectType="CheckBox" autoLine="false" print="true" fmlaLink="基本情報入力シート!$F$147" lockText="1" noThreeD="1"/>
</file>

<file path=xl/ctrlProps/ctrlProps30.xml><?xml version="1.0" encoding="utf-8"?>
<formControlPr xmlns="http://schemas.microsoft.com/office/spreadsheetml/2009/9/main" objectType="CheckBox" autoLine="false" print="true" fmlaLink="別紙様式3-1!$AM$149" lockText="1" noThreeD="1"/>
</file>

<file path=xl/ctrlProps/ctrlProps31.xml><?xml version="1.0" encoding="utf-8"?>
<formControlPr xmlns="http://schemas.microsoft.com/office/spreadsheetml/2009/9/main" objectType="CheckBox" autoLine="false" print="true" fmlaLink="別紙様式3-1!$AM$150" lockText="1" noThreeD="1"/>
</file>

<file path=xl/ctrlProps/ctrlProps32.xml><?xml version="1.0" encoding="utf-8"?>
<formControlPr xmlns="http://schemas.microsoft.com/office/spreadsheetml/2009/9/main" objectType="CheckBox" checked="Checked" autoLine="false" print="true" fmlaLink="別紙様式3-1!$AM$151" lockText="1" noThreeD="1"/>
</file>

<file path=xl/ctrlProps/ctrlProps33.xml><?xml version="1.0" encoding="utf-8"?>
<formControlPr xmlns="http://schemas.microsoft.com/office/spreadsheetml/2009/9/main" objectType="CheckBox" checked="Checked" autoLine="false" print="true" fmlaLink="別紙様式3-1!$AM$152" lockText="1" noThreeD="1"/>
</file>

<file path=xl/ctrlProps/ctrlProps34.xml><?xml version="1.0" encoding="utf-8"?>
<formControlPr xmlns="http://schemas.microsoft.com/office/spreadsheetml/2009/9/main" objectType="CheckBox" autoLine="false" print="true" fmlaLink="別紙様式3-1!$AM$153" lockText="1" noThreeD="1"/>
</file>

<file path=xl/ctrlProps/ctrlProps35.xml><?xml version="1.0" encoding="utf-8"?>
<formControlPr xmlns="http://schemas.microsoft.com/office/spreadsheetml/2009/9/main" objectType="CheckBox" autoLine="false" print="true" fmlaLink="別紙様式3-1!$AM$154" lockText="1" noThreeD="1"/>
</file>

<file path=xl/ctrlProps/ctrlProps36.xml><?xml version="1.0" encoding="utf-8"?>
<formControlPr xmlns="http://schemas.microsoft.com/office/spreadsheetml/2009/9/main" objectType="CheckBox" autoLine="false" print="true" fmlaLink="別紙様式3-1!$AM$155" lockText="1" noThreeD="1"/>
</file>

<file path=xl/ctrlProps/ctrlProps37.xml><?xml version="1.0" encoding="utf-8"?>
<formControlPr xmlns="http://schemas.microsoft.com/office/spreadsheetml/2009/9/main" objectType="CheckBox" autoLine="false" print="true" fmlaLink="別紙様式3-1!$AM$155" lockText="1" noThreeD="1"/>
</file>

<file path=xl/ctrlProps/ctrlProps38.xml><?xml version="1.0" encoding="utf-8"?>
<formControlPr xmlns="http://schemas.microsoft.com/office/spreadsheetml/2009/9/main" objectType="CheckBox" autoLine="false" print="true" fmlaLink="別紙様式3-1!$AM$156" lockText="1" noThreeD="1"/>
</file>

<file path=xl/ctrlProps/ctrlProps39.xml><?xml version="1.0" encoding="utf-8"?>
<formControlPr xmlns="http://schemas.microsoft.com/office/spreadsheetml/2009/9/main" objectType="CheckBox" autoLine="false" print="true" fmlaLink="別紙様式3-1!$AM$157" lockText="1" noThreeD="1"/>
</file>

<file path=xl/ctrlProps/ctrlProps4.xml><?xml version="1.0" encoding="utf-8"?>
<formControlPr xmlns="http://schemas.microsoft.com/office/spreadsheetml/2009/9/main" objectType="CheckBox" checked="Checked" autoLine="false" print="true" fmlaLink="別紙様式3-1!$AM$89" lockText="1" noThreeD="1"/>
</file>

<file path=xl/ctrlProps/ctrlProps40.xml><?xml version="1.0" encoding="utf-8"?>
<formControlPr xmlns="http://schemas.microsoft.com/office/spreadsheetml/2009/9/main" objectType="CheckBox" checked="Checked" autoLine="false" print="true" fmlaLink="別紙様式3-1!$AM$158" lockText="1" noThreeD="1"/>
</file>

<file path=xl/ctrlProps/ctrlProps41.xml><?xml version="1.0" encoding="utf-8"?>
<formControlPr xmlns="http://schemas.microsoft.com/office/spreadsheetml/2009/9/main" objectType="CheckBox" autoLine="false" print="true" fmlaLink="別紙様式3-1!$AM$159" lockText="1" noThreeD="1"/>
</file>

<file path=xl/ctrlProps/ctrlProps42.xml><?xml version="1.0" encoding="utf-8"?>
<formControlPr xmlns="http://schemas.microsoft.com/office/spreadsheetml/2009/9/main" objectType="CheckBox" autoLine="false" print="true" fmlaLink="別紙様式3-1!$AM$82" lockText="1" noThreeD="1"/>
</file>

<file path=xl/ctrlProps/ctrlProps43.xml><?xml version="1.0" encoding="utf-8"?>
<formControlPr xmlns="http://schemas.microsoft.com/office/spreadsheetml/2009/9/main" objectType="CheckBox" checked="Checked" autoLine="false" print="true" fmlaLink="別紙様式3-1!$AM$66" lockText="1" noThreeD="1"/>
</file>

<file path=xl/ctrlProps/ctrlProps44.xml><?xml version="1.0" encoding="utf-8"?>
<formControlPr xmlns="http://schemas.microsoft.com/office/spreadsheetml/2009/9/main" objectType="CheckBox" checked="Checked" autoLine="false" print="true" fmlaLink="別紙様式3-1!$AM$29" lockText="1" noThreeD="1"/>
</file>

<file path=xl/ctrlProps/ctrlProps45.xml><?xml version="1.0" encoding="utf-8"?>
<formControlPr xmlns="http://schemas.microsoft.com/office/spreadsheetml/2009/9/main" objectType="CheckBox" autoLine="false" print="true" fmlaLink="別紙様式3-1!$AM$30" lockText="1" noThreeD="1"/>
</file>

<file path=xl/ctrlProps/ctrlProps5.xml><?xml version="1.0" encoding="utf-8"?>
<formControlPr xmlns="http://schemas.microsoft.com/office/spreadsheetml/2009/9/main" objectType="CheckBox" checked="Checked" autoLine="false" print="true" fmlaLink="別紙様式3-1!$AM$95" lockText="1" noThreeD="1"/>
</file>

<file path=xl/ctrlProps/ctrlProps6.xml><?xml version="1.0" encoding="utf-8"?>
<formControlPr xmlns="http://schemas.microsoft.com/office/spreadsheetml/2009/9/main" objectType="CheckBox" checked="Checked" autoLine="false" print="true" fmlaLink="別紙様式3-1!$AN$95" lockText="1" noThreeD="1"/>
</file>

<file path=xl/ctrlProps/ctrlProps7.xml><?xml version="1.0" encoding="utf-8"?>
<formControlPr xmlns="http://schemas.microsoft.com/office/spreadsheetml/2009/9/main" objectType="CheckBox" checked="Checked" autoLine="false" print="true" fmlaLink="別紙様式3-1!$AO$95" lockText="1" noThreeD="1"/>
</file>

<file path=xl/ctrlProps/ctrlProps8.xml><?xml version="1.0" encoding="utf-8"?>
<formControlPr xmlns="http://schemas.microsoft.com/office/spreadsheetml/2009/9/main" objectType="CheckBox" autoLine="false" print="true" fmlaLink="別紙様式3-1!$AM$103" lockText="1" noThreeD="1"/>
</file>

<file path=xl/ctrlProps/ctrlProps9.xml><?xml version="1.0" encoding="utf-8"?>
<formControlPr xmlns="http://schemas.microsoft.com/office/spreadsheetml/2009/9/main" objectType="CheckBox" checked="Checked" autoLine="false" print="true" fmlaLink="別紙様式3-1!$AM$107" lockText="1" noThreeD="1"/>
</file>

<file path=xl/drawings/_rels/drawing1.xml.rels><?xml version="1.0" encoding="UTF-8"?>
<Relationships xmlns="http://schemas.openxmlformats.org/package/2006/relationships"><Relationship Id="rId1" Type="http://schemas.openxmlformats.org/officeDocument/2006/relationships/image" Target="../media/image1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517680</xdr:colOff>
      <xdr:row>2</xdr:row>
      <xdr:rowOff>295200</xdr:rowOff>
    </xdr:from>
    <xdr:to>
      <xdr:col>35</xdr:col>
      <xdr:colOff>56880</xdr:colOff>
      <xdr:row>6</xdr:row>
      <xdr:rowOff>190080</xdr:rowOff>
    </xdr:to>
    <xdr:sp>
      <xdr:nvSpPr>
        <xdr:cNvPr id="0" name="CustomShape 1"/>
        <xdr:cNvSpPr/>
      </xdr:nvSpPr>
      <xdr:spPr>
        <a:xfrm>
          <a:off x="14416560" y="693000"/>
          <a:ext cx="5017680" cy="89532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各加算に共通して必要な情報　入力セル</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a:t>
          </a:r>
          <a:endParaRPr b="0" lang="en-US" sz="1100" spc="-1" strike="noStrike">
            <a:latin typeface="Times New Roman"/>
          </a:endParaRPr>
        </a:p>
      </xdr:txBody>
    </xdr:sp>
    <xdr:clientData/>
  </xdr:twoCellAnchor>
  <xdr:twoCellAnchor editAs="absolute">
    <xdr:from>
      <xdr:col>29</xdr:col>
      <xdr:colOff>154440</xdr:colOff>
      <xdr:row>5</xdr:row>
      <xdr:rowOff>12240</xdr:rowOff>
    </xdr:from>
    <xdr:to>
      <xdr:col>29</xdr:col>
      <xdr:colOff>555840</xdr:colOff>
      <xdr:row>5</xdr:row>
      <xdr:rowOff>126000</xdr:rowOff>
    </xdr:to>
    <xdr:sp>
      <xdr:nvSpPr>
        <xdr:cNvPr id="1" name="CustomShape 1"/>
        <xdr:cNvSpPr/>
      </xdr:nvSpPr>
      <xdr:spPr>
        <a:xfrm>
          <a:off x="14731200" y="1229400"/>
          <a:ext cx="401400" cy="11376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CustomShape 1"/>
        <xdr:cNvSpPr/>
      </xdr:nvSpPr>
      <xdr:spPr>
        <a:xfrm>
          <a:off x="410760" y="1503000"/>
          <a:ext cx="10710360" cy="14421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69120</xdr:colOff>
      <xdr:row>7</xdr:row>
      <xdr:rowOff>129600</xdr:rowOff>
    </xdr:from>
    <xdr:to>
      <xdr:col>9</xdr:col>
      <xdr:colOff>153360</xdr:colOff>
      <xdr:row>11</xdr:row>
      <xdr:rowOff>25560</xdr:rowOff>
    </xdr:to>
    <xdr:sp>
      <xdr:nvSpPr>
        <xdr:cNvPr id="3" name="CustomShape 1"/>
        <xdr:cNvSpPr/>
      </xdr:nvSpPr>
      <xdr:spPr>
        <a:xfrm>
          <a:off x="1923840" y="1783080"/>
          <a:ext cx="124956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sp>
    <xdr:clientData/>
  </xdr:twoCellAnchor>
  <xdr:twoCellAnchor editAs="absolute">
    <xdr:from>
      <xdr:col>18</xdr:col>
      <xdr:colOff>12600</xdr:colOff>
      <xdr:row>7</xdr:row>
      <xdr:rowOff>122760</xdr:rowOff>
    </xdr:from>
    <xdr:to>
      <xdr:col>22</xdr:col>
      <xdr:colOff>321840</xdr:colOff>
      <xdr:row>11</xdr:row>
      <xdr:rowOff>18720</xdr:rowOff>
    </xdr:to>
    <xdr:sp>
      <xdr:nvSpPr>
        <xdr:cNvPr id="4" name="CustomShape 1"/>
        <xdr:cNvSpPr/>
      </xdr:nvSpPr>
      <xdr:spPr>
        <a:xfrm>
          <a:off x="5186880" y="177624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3-2,3-3</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1408320</xdr:colOff>
      <xdr:row>7</xdr:row>
      <xdr:rowOff>129600</xdr:rowOff>
    </xdr:from>
    <xdr:to>
      <xdr:col>24</xdr:col>
      <xdr:colOff>426960</xdr:colOff>
      <xdr:row>11</xdr:row>
      <xdr:rowOff>25560</xdr:rowOff>
    </xdr:to>
    <xdr:sp>
      <xdr:nvSpPr>
        <xdr:cNvPr id="5" name="CustomShape 1"/>
        <xdr:cNvSpPr/>
      </xdr:nvSpPr>
      <xdr:spPr>
        <a:xfrm>
          <a:off x="8771040" y="178308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10</xdr:col>
      <xdr:colOff>133920</xdr:colOff>
      <xdr:row>8</xdr:row>
      <xdr:rowOff>136080</xdr:rowOff>
    </xdr:from>
    <xdr:to>
      <xdr:col>16</xdr:col>
      <xdr:colOff>185400</xdr:colOff>
      <xdr:row>9</xdr:row>
      <xdr:rowOff>186840</xdr:rowOff>
    </xdr:to>
    <xdr:sp>
      <xdr:nvSpPr>
        <xdr:cNvPr id="6" name="CustomShape 1"/>
        <xdr:cNvSpPr/>
      </xdr:nvSpPr>
      <xdr:spPr>
        <a:xfrm>
          <a:off x="3386880" y="2044800"/>
          <a:ext cx="149544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93600</xdr:colOff>
      <xdr:row>8</xdr:row>
      <xdr:rowOff>92520</xdr:rowOff>
    </xdr:to>
    <xdr:sp>
      <xdr:nvSpPr>
        <xdr:cNvPr id="7" name="CustomShape 1"/>
        <xdr:cNvSpPr/>
      </xdr:nvSpPr>
      <xdr:spPr>
        <a:xfrm>
          <a:off x="410760" y="1503000"/>
          <a:ext cx="1304280" cy="4982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Times New Roman"/>
          </a:endParaRPr>
        </a:p>
      </xdr:txBody>
    </xdr:sp>
    <xdr:clientData/>
  </xdr:twoCellAnchor>
  <xdr:twoCellAnchor editAs="absolute">
    <xdr:from>
      <xdr:col>22</xdr:col>
      <xdr:colOff>819000</xdr:colOff>
      <xdr:row>8</xdr:row>
      <xdr:rowOff>136080</xdr:rowOff>
    </xdr:from>
    <xdr:to>
      <xdr:col>23</xdr:col>
      <xdr:colOff>1049040</xdr:colOff>
      <xdr:row>9</xdr:row>
      <xdr:rowOff>186840</xdr:rowOff>
    </xdr:to>
    <xdr:sp>
      <xdr:nvSpPr>
        <xdr:cNvPr id="8" name="CustomShape 1"/>
        <xdr:cNvSpPr/>
      </xdr:nvSpPr>
      <xdr:spPr>
        <a:xfrm>
          <a:off x="6925680" y="2044800"/>
          <a:ext cx="148608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10</xdr:col>
      <xdr:colOff>200880</xdr:colOff>
      <xdr:row>9</xdr:row>
      <xdr:rowOff>204480</xdr:rowOff>
    </xdr:from>
    <xdr:to>
      <xdr:col>15</xdr:col>
      <xdr:colOff>96120</xdr:colOff>
      <xdr:row>11</xdr:row>
      <xdr:rowOff>2520</xdr:rowOff>
    </xdr:to>
    <xdr:sp>
      <xdr:nvSpPr>
        <xdr:cNvPr id="9" name="CustomShape 1"/>
        <xdr:cNvSpPr/>
      </xdr:nvSpPr>
      <xdr:spPr>
        <a:xfrm>
          <a:off x="34538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873360</xdr:colOff>
      <xdr:row>9</xdr:row>
      <xdr:rowOff>204480</xdr:rowOff>
    </xdr:from>
    <xdr:to>
      <xdr:col>23</xdr:col>
      <xdr:colOff>712080</xdr:colOff>
      <xdr:row>11</xdr:row>
      <xdr:rowOff>2520</xdr:rowOff>
    </xdr:to>
    <xdr:sp>
      <xdr:nvSpPr>
        <xdr:cNvPr id="10" name="CustomShape 1"/>
        <xdr:cNvSpPr/>
      </xdr:nvSpPr>
      <xdr:spPr>
        <a:xfrm>
          <a:off x="69800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1800</xdr:colOff>
      <xdr:row>7</xdr:row>
      <xdr:rowOff>194760</xdr:rowOff>
    </xdr:from>
    <xdr:to>
      <xdr:col>9</xdr:col>
      <xdr:colOff>186840</xdr:colOff>
      <xdr:row>10</xdr:row>
      <xdr:rowOff>176760</xdr:rowOff>
    </xdr:to>
    <xdr:sp>
      <xdr:nvSpPr>
        <xdr:cNvPr id="11" name="CustomShape 1"/>
        <xdr:cNvSpPr/>
      </xdr:nvSpPr>
      <xdr:spPr>
        <a:xfrm>
          <a:off x="1856520" y="1848240"/>
          <a:ext cx="1350360" cy="7477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380520</xdr:colOff>
      <xdr:row>6</xdr:row>
      <xdr:rowOff>183240</xdr:rowOff>
    </xdr:from>
    <xdr:to>
      <xdr:col>22</xdr:col>
      <xdr:colOff>1142640</xdr:colOff>
      <xdr:row>7</xdr:row>
      <xdr:rowOff>104040</xdr:rowOff>
    </xdr:to>
    <xdr:sp>
      <xdr:nvSpPr>
        <xdr:cNvPr id="12" name="CustomShape 1"/>
        <xdr:cNvSpPr/>
      </xdr:nvSpPr>
      <xdr:spPr>
        <a:xfrm>
          <a:off x="6487200" y="1581480"/>
          <a:ext cx="76212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22</xdr:col>
      <xdr:colOff>480960</xdr:colOff>
      <xdr:row>6</xdr:row>
      <xdr:rowOff>162360</xdr:rowOff>
    </xdr:from>
    <xdr:to>
      <xdr:col>22</xdr:col>
      <xdr:colOff>1215720</xdr:colOff>
      <xdr:row>7</xdr:row>
      <xdr:rowOff>163080</xdr:rowOff>
    </xdr:to>
    <xdr:sp>
      <xdr:nvSpPr>
        <xdr:cNvPr id="13" name="CustomShape 1"/>
        <xdr:cNvSpPr/>
      </xdr:nvSpPr>
      <xdr:spPr>
        <a:xfrm>
          <a:off x="6587640" y="1560600"/>
          <a:ext cx="73476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478080</xdr:colOff>
      <xdr:row>6</xdr:row>
      <xdr:rowOff>186480</xdr:rowOff>
    </xdr:from>
    <xdr:to>
      <xdr:col>24</xdr:col>
      <xdr:colOff>1237680</xdr:colOff>
      <xdr:row>7</xdr:row>
      <xdr:rowOff>107280</xdr:rowOff>
    </xdr:to>
    <xdr:sp>
      <xdr:nvSpPr>
        <xdr:cNvPr id="14" name="CustomShape 1"/>
        <xdr:cNvSpPr/>
      </xdr:nvSpPr>
      <xdr:spPr>
        <a:xfrm>
          <a:off x="10063800" y="1584720"/>
          <a:ext cx="75960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24</xdr:col>
      <xdr:colOff>579240</xdr:colOff>
      <xdr:row>6</xdr:row>
      <xdr:rowOff>168480</xdr:rowOff>
    </xdr:from>
    <xdr:to>
      <xdr:col>24</xdr:col>
      <xdr:colOff>1311840</xdr:colOff>
      <xdr:row>7</xdr:row>
      <xdr:rowOff>169200</xdr:rowOff>
    </xdr:to>
    <xdr:sp>
      <xdr:nvSpPr>
        <xdr:cNvPr id="15" name="CustomShape 1"/>
        <xdr:cNvSpPr/>
      </xdr:nvSpPr>
      <xdr:spPr>
        <a:xfrm>
          <a:off x="10164960" y="1566720"/>
          <a:ext cx="73260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xdr:col>
      <xdr:colOff>38160</xdr:colOff>
      <xdr:row>14</xdr:row>
      <xdr:rowOff>142920</xdr:rowOff>
    </xdr:from>
    <xdr:to>
      <xdr:col>23</xdr:col>
      <xdr:colOff>1095120</xdr:colOff>
      <xdr:row>27</xdr:row>
      <xdr:rowOff>151920</xdr:rowOff>
    </xdr:to>
    <xdr:sp>
      <xdr:nvSpPr>
        <xdr:cNvPr id="16" name="CustomShape 1"/>
        <xdr:cNvSpPr/>
      </xdr:nvSpPr>
      <xdr:spPr>
        <a:xfrm>
          <a:off x="448920" y="3977640"/>
          <a:ext cx="8008920" cy="22377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7</xdr:col>
      <xdr:colOff>232560</xdr:colOff>
      <xdr:row>17</xdr:row>
      <xdr:rowOff>123480</xdr:rowOff>
    </xdr:to>
    <xdr:sp>
      <xdr:nvSpPr>
        <xdr:cNvPr id="17" name="CustomShape 1"/>
        <xdr:cNvSpPr/>
      </xdr:nvSpPr>
      <xdr:spPr>
        <a:xfrm>
          <a:off x="448920" y="3977640"/>
          <a:ext cx="2337480" cy="4946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各加算による賃金改善額の算出イメージ（４・５月分の例）</a:t>
          </a:r>
          <a:endParaRPr b="0" lang="en-US" sz="1100" spc="-1" strike="noStrike">
            <a:latin typeface="Times New Roman"/>
          </a:endParaRPr>
        </a:p>
      </xdr:txBody>
    </xdr:sp>
    <xdr:clientData/>
  </xdr:twoCellAnchor>
  <xdr:twoCellAnchor editAs="oneCell">
    <xdr:from>
      <xdr:col>8</xdr:col>
      <xdr:colOff>76320</xdr:colOff>
      <xdr:row>15</xdr:row>
      <xdr:rowOff>168120</xdr:rowOff>
    </xdr:from>
    <xdr:to>
      <xdr:col>23</xdr:col>
      <xdr:colOff>739800</xdr:colOff>
      <xdr:row>27</xdr:row>
      <xdr:rowOff>79560</xdr:rowOff>
    </xdr:to>
    <xdr:pic>
      <xdr:nvPicPr>
        <xdr:cNvPr id="18" name="図 2" descr=""/>
        <xdr:cNvPicPr/>
      </xdr:nvPicPr>
      <xdr:blipFill>
        <a:blip r:embed="rId1"/>
        <a:stretch/>
      </xdr:blipFill>
      <xdr:spPr>
        <a:xfrm>
          <a:off x="2863080" y="4174200"/>
          <a:ext cx="5239440" cy="1968840"/>
        </a:xfrm>
        <a:prstGeom prst="rect">
          <a:avLst/>
        </a:prstGeom>
        <a:ln>
          <a:noFill/>
        </a:ln>
      </xdr:spPr>
    </xdr:pic>
    <xdr:clientData/>
  </xdr:twoCellAnchor>
  <xdr:twoCellAnchor editAs="twoCell">
    <xdr:from>
      <xdr:col>10</xdr:col>
      <xdr:colOff>142920</xdr:colOff>
      <xdr:row>6</xdr:row>
      <xdr:rowOff>168840</xdr:rowOff>
    </xdr:from>
    <xdr:to>
      <xdr:col>13</xdr:col>
      <xdr:colOff>197280</xdr:colOff>
      <xdr:row>8</xdr:row>
      <xdr:rowOff>21960</xdr:rowOff>
    </xdr:to>
    <xdr:sp>
      <xdr:nvSpPr>
        <xdr:cNvPr id="19" name="CustomShape 1"/>
        <xdr:cNvSpPr/>
      </xdr:nvSpPr>
      <xdr:spPr>
        <a:xfrm>
          <a:off x="3395880" y="1567080"/>
          <a:ext cx="765000" cy="363600"/>
        </a:xfrm>
        <a:prstGeom prst="wedgeEllipseCallout">
          <a:avLst>
            <a:gd name="adj1" fmla="val -55381"/>
            <a:gd name="adj2" fmla="val 48828"/>
          </a:avLst>
        </a:prstGeom>
        <a:solidFill>
          <a:srgbClr val="ffffff"/>
        </a:solidFill>
        <a:ln w="9360">
          <a:solidFill>
            <a:schemeClr val="tx1"/>
          </a:solidFill>
          <a:round/>
        </a:ln>
      </xdr:spPr>
      <xdr:style>
        <a:lnRef idx="0"/>
        <a:fillRef idx="0"/>
        <a:effectRef idx="0"/>
        <a:fontRef idx="minor"/>
      </xdr:style>
    </xdr:sp>
    <xdr:clientData/>
  </xdr:twoCellAnchor>
  <xdr:twoCellAnchor editAs="twoCell">
    <xdr:from>
      <xdr:col>11</xdr:col>
      <xdr:colOff>5760</xdr:colOff>
      <xdr:row>6</xdr:row>
      <xdr:rowOff>162000</xdr:rowOff>
    </xdr:from>
    <xdr:to>
      <xdr:col>14</xdr:col>
      <xdr:colOff>30960</xdr:colOff>
      <xdr:row>8</xdr:row>
      <xdr:rowOff>58320</xdr:rowOff>
    </xdr:to>
    <xdr:sp>
      <xdr:nvSpPr>
        <xdr:cNvPr id="20" name="CustomShape 1"/>
        <xdr:cNvSpPr/>
      </xdr:nvSpPr>
      <xdr:spPr>
        <a:xfrm>
          <a:off x="3491640" y="1560240"/>
          <a:ext cx="747360" cy="40680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twoCellAnchor editAs="twoCell">
    <xdr:from>
      <xdr:col>24</xdr:col>
      <xdr:colOff>1542960</xdr:colOff>
      <xdr:row>0</xdr:row>
      <xdr:rowOff>76320</xdr:rowOff>
    </xdr:from>
    <xdr:to>
      <xdr:col>26</xdr:col>
      <xdr:colOff>532800</xdr:colOff>
      <xdr:row>2</xdr:row>
      <xdr:rowOff>37800</xdr:rowOff>
    </xdr:to>
    <xdr:sp>
      <xdr:nvSpPr>
        <xdr:cNvPr id="21" name="CustomShape 1"/>
        <xdr:cNvSpPr/>
      </xdr:nvSpPr>
      <xdr:spPr>
        <a:xfrm>
          <a:off x="11128680" y="76320"/>
          <a:ext cx="2491200" cy="359280"/>
        </a:xfrm>
        <a:prstGeom prst="rect">
          <a:avLst/>
        </a:prstGeom>
        <a:solidFill>
          <a:schemeClr val="lt1"/>
        </a:solidFill>
        <a:ln w="28440">
          <a:solidFill>
            <a:srgbClr val="ff0000"/>
          </a:solidFill>
          <a:round/>
        </a:ln>
      </xdr:spPr>
      <xdr:style>
        <a:lnRef idx="0"/>
        <a:fillRef idx="0"/>
        <a:effectRef idx="0"/>
        <a:fontRef idx="minor"/>
      </xdr:style>
      <xdr:txBody>
        <a:bodyPr lIns="90000" rIns="90000" tIns="45000" bIns="45000" anchor="ctr">
          <a:noAutofit/>
        </a:bodyPr>
        <a:p>
          <a:pPr algn="ctr">
            <a:lnSpc>
              <a:spcPct val="100000"/>
            </a:lnSpc>
          </a:pPr>
          <a:r>
            <a:rPr b="0" lang="en-US" sz="1800" spc="-1" strike="noStrike">
              <a:solidFill>
                <a:srgbClr val="ff0000"/>
              </a:solidFill>
              <a:latin typeface="メイリオ"/>
              <a:ea typeface="メイリオ"/>
            </a:rPr>
            <a:t>R6</a:t>
          </a:r>
          <a:r>
            <a:rPr b="0" lang="ja-JP" sz="1800" spc="-1" strike="noStrike">
              <a:solidFill>
                <a:srgbClr val="ff0000"/>
              </a:solidFill>
              <a:latin typeface="メイリオ"/>
              <a:ea typeface="メイリオ"/>
            </a:rPr>
            <a:t>実績報告書</a:t>
          </a:r>
          <a:endParaRPr b="0" lang="en-US" sz="1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122</xdr:row>
      <xdr:rowOff>50760</xdr:rowOff>
    </xdr:from>
    <xdr:to>
      <xdr:col>1</xdr:col>
      <xdr:colOff>168120</xdr:colOff>
      <xdr:row>125</xdr:row>
      <xdr:rowOff>164880</xdr:rowOff>
    </xdr:to>
    <xdr:sp>
      <xdr:nvSpPr>
        <xdr:cNvPr id="22" name="CustomShape 1"/>
        <xdr:cNvSpPr/>
      </xdr:nvSpPr>
      <xdr:spPr>
        <a:xfrm>
          <a:off x="317520" y="30377520"/>
          <a:ext cx="72720" cy="857160"/>
        </a:xfrm>
        <a:prstGeom prst="leftBracket">
          <a:avLst>
            <a:gd name="adj" fmla="val 8333"/>
          </a:avLst>
        </a:prstGeom>
        <a:noFill/>
        <a:ln>
          <a:round/>
        </a:ln>
      </xdr:spPr>
      <xdr:style>
        <a:lnRef idx="1">
          <a:schemeClr val="dk1"/>
        </a:lnRef>
        <a:fillRef idx="0">
          <a:schemeClr val="dk1"/>
        </a:fillRef>
        <a:effectRef idx="0">
          <a:schemeClr val="dk1"/>
        </a:effectRef>
        <a:fontRef idx="minor"/>
      </xdr:style>
    </xdr:sp>
    <xdr:clientData/>
  </xdr:twoCellAnchor>
  <xdr:twoCellAnchor editAs="twoCell">
    <xdr:from>
      <xdr:col>1</xdr:col>
      <xdr:colOff>59400</xdr:colOff>
      <xdr:row>64</xdr:row>
      <xdr:rowOff>33120</xdr:rowOff>
    </xdr:from>
    <xdr:to>
      <xdr:col>1</xdr:col>
      <xdr:colOff>104760</xdr:colOff>
      <xdr:row>79</xdr:row>
      <xdr:rowOff>163800</xdr:rowOff>
    </xdr:to>
    <xdr:sp>
      <xdr:nvSpPr>
        <xdr:cNvPr id="23" name="CustomShape 1"/>
        <xdr:cNvSpPr/>
      </xdr:nvSpPr>
      <xdr:spPr>
        <a:xfrm>
          <a:off x="281520" y="17214120"/>
          <a:ext cx="45360" cy="308232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87</xdr:row>
      <xdr:rowOff>51120</xdr:rowOff>
    </xdr:from>
    <xdr:to>
      <xdr:col>1</xdr:col>
      <xdr:colOff>98280</xdr:colOff>
      <xdr:row>100</xdr:row>
      <xdr:rowOff>204840</xdr:rowOff>
    </xdr:to>
    <xdr:sp>
      <xdr:nvSpPr>
        <xdr:cNvPr id="24" name="CustomShape 1"/>
        <xdr:cNvSpPr/>
      </xdr:nvSpPr>
      <xdr:spPr>
        <a:xfrm>
          <a:off x="275040" y="21272040"/>
          <a:ext cx="45360" cy="354456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absolute">
    <xdr:from>
      <xdr:col>54</xdr:col>
      <xdr:colOff>49680</xdr:colOff>
      <xdr:row>1</xdr:row>
      <xdr:rowOff>21600</xdr:rowOff>
    </xdr:from>
    <xdr:to>
      <xdr:col>67</xdr:col>
      <xdr:colOff>109440</xdr:colOff>
      <xdr:row>6</xdr:row>
      <xdr:rowOff>187200</xdr:rowOff>
    </xdr:to>
    <xdr:sp>
      <xdr:nvSpPr>
        <xdr:cNvPr id="25" name="CustomShape 1"/>
        <xdr:cNvSpPr/>
      </xdr:nvSpPr>
      <xdr:spPr>
        <a:xfrm>
          <a:off x="17444160" y="268920"/>
          <a:ext cx="8829720" cy="102096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twoCellAnchor editAs="absolute">
    <xdr:from>
      <xdr:col>54</xdr:col>
      <xdr:colOff>252000</xdr:colOff>
      <xdr:row>4</xdr:row>
      <xdr:rowOff>84240</xdr:rowOff>
    </xdr:from>
    <xdr:to>
      <xdr:col>55</xdr:col>
      <xdr:colOff>62280</xdr:colOff>
      <xdr:row>4</xdr:row>
      <xdr:rowOff>185760</xdr:rowOff>
    </xdr:to>
    <xdr:sp>
      <xdr:nvSpPr>
        <xdr:cNvPr id="26" name="CustomShape 1"/>
        <xdr:cNvSpPr/>
      </xdr:nvSpPr>
      <xdr:spPr>
        <a:xfrm>
          <a:off x="17646480" y="758520"/>
          <a:ext cx="377280" cy="101520"/>
        </a:xfrm>
        <a:prstGeom prst="rect">
          <a:avLst/>
        </a:prstGeom>
        <a:solidFill>
          <a:schemeClr val="accent6">
            <a:lumMod val="40000"/>
            <a:lumOff val="60000"/>
          </a:schemeClr>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252000</xdr:colOff>
      <xdr:row>5</xdr:row>
      <xdr:rowOff>6480</xdr:rowOff>
    </xdr:from>
    <xdr:to>
      <xdr:col>55</xdr:col>
      <xdr:colOff>62280</xdr:colOff>
      <xdr:row>5</xdr:row>
      <xdr:rowOff>108000</xdr:rowOff>
    </xdr:to>
    <xdr:sp>
      <xdr:nvSpPr>
        <xdr:cNvPr id="27" name="CustomShape 1"/>
        <xdr:cNvSpPr/>
      </xdr:nvSpPr>
      <xdr:spPr>
        <a:xfrm>
          <a:off x="17646480" y="937800"/>
          <a:ext cx="377280" cy="10152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249840</xdr:colOff>
      <xdr:row>6</xdr:row>
      <xdr:rowOff>14400</xdr:rowOff>
    </xdr:from>
    <xdr:to>
      <xdr:col>55</xdr:col>
      <xdr:colOff>60120</xdr:colOff>
      <xdr:row>6</xdr:row>
      <xdr:rowOff>109080</xdr:rowOff>
    </xdr:to>
    <xdr:sp>
      <xdr:nvSpPr>
        <xdr:cNvPr id="28" name="CustomShape 1"/>
        <xdr:cNvSpPr/>
      </xdr:nvSpPr>
      <xdr:spPr>
        <a:xfrm>
          <a:off x="17644320" y="1117080"/>
          <a:ext cx="377280" cy="94680"/>
        </a:xfrm>
        <a:prstGeom prst="rect">
          <a:avLst/>
        </a:prstGeom>
        <a:solidFill>
          <a:srgbClr val="fee5fc"/>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15</xdr:col>
      <xdr:colOff>168840</xdr:colOff>
      <xdr:row>17</xdr:row>
      <xdr:rowOff>46080</xdr:rowOff>
    </xdr:from>
    <xdr:to>
      <xdr:col>18</xdr:col>
      <xdr:colOff>1440</xdr:colOff>
      <xdr:row>17</xdr:row>
      <xdr:rowOff>230040</xdr:rowOff>
    </xdr:to>
    <xdr:sp>
      <xdr:nvSpPr>
        <xdr:cNvPr id="29" name="CustomShape 1"/>
        <xdr:cNvSpPr/>
      </xdr:nvSpPr>
      <xdr:spPr>
        <a:xfrm>
          <a:off x="3589920" y="33872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(a)</a:t>
          </a:r>
          <a:endParaRPr b="0" lang="en-US" sz="900" spc="-1" strike="noStrike">
            <a:latin typeface="Times New Roman"/>
          </a:endParaRPr>
        </a:p>
      </xdr:txBody>
    </xdr:sp>
    <xdr:clientData/>
  </xdr:twoCellAnchor>
  <xdr:twoCellAnchor editAs="twoCell">
    <xdr:from>
      <xdr:col>15</xdr:col>
      <xdr:colOff>168840</xdr:colOff>
      <xdr:row>18</xdr:row>
      <xdr:rowOff>87120</xdr:rowOff>
    </xdr:from>
    <xdr:to>
      <xdr:col>18</xdr:col>
      <xdr:colOff>1440</xdr:colOff>
      <xdr:row>18</xdr:row>
      <xdr:rowOff>271080</xdr:rowOff>
    </xdr:to>
    <xdr:sp>
      <xdr:nvSpPr>
        <xdr:cNvPr id="30" name="CustomShape 1"/>
        <xdr:cNvSpPr/>
      </xdr:nvSpPr>
      <xdr:spPr>
        <a:xfrm>
          <a:off x="3589920" y="36759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(b)</a:t>
          </a:r>
          <a:endParaRPr b="0" lang="en-US" sz="900" spc="-1" strike="noStrike">
            <a:latin typeface="Times New Roman"/>
          </a:endParaRPr>
        </a:p>
      </xdr:txBody>
    </xdr:sp>
    <xdr:clientData/>
  </xdr:twoCellAnchor>
  <xdr:twoCellAnchor editAs="twoCell">
    <xdr:from>
      <xdr:col>15</xdr:col>
      <xdr:colOff>168840</xdr:colOff>
      <xdr:row>19</xdr:row>
      <xdr:rowOff>90000</xdr:rowOff>
    </xdr:from>
    <xdr:to>
      <xdr:col>18</xdr:col>
      <xdr:colOff>1440</xdr:colOff>
      <xdr:row>19</xdr:row>
      <xdr:rowOff>273960</xdr:rowOff>
    </xdr:to>
    <xdr:sp>
      <xdr:nvSpPr>
        <xdr:cNvPr id="31" name="CustomShape 1"/>
        <xdr:cNvSpPr/>
      </xdr:nvSpPr>
      <xdr:spPr>
        <a:xfrm>
          <a:off x="3589920" y="40219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(c)</a:t>
          </a:r>
          <a:endParaRPr b="0" lang="en-US" sz="900" spc="-1" strike="noStrike">
            <a:latin typeface="Times New Roman"/>
          </a:endParaRPr>
        </a:p>
      </xdr:txBody>
    </xdr:sp>
    <xdr:clientData/>
  </xdr:twoCellAnchor>
  <xdr:twoCellAnchor editAs="twoCell">
    <xdr:from>
      <xdr:col>15</xdr:col>
      <xdr:colOff>168840</xdr:colOff>
      <xdr:row>20</xdr:row>
      <xdr:rowOff>61920</xdr:rowOff>
    </xdr:from>
    <xdr:to>
      <xdr:col>18</xdr:col>
      <xdr:colOff>1440</xdr:colOff>
      <xdr:row>20</xdr:row>
      <xdr:rowOff>245880</xdr:rowOff>
    </xdr:to>
    <xdr:sp>
      <xdr:nvSpPr>
        <xdr:cNvPr id="32" name="CustomShape 1"/>
        <xdr:cNvSpPr/>
      </xdr:nvSpPr>
      <xdr:spPr>
        <a:xfrm>
          <a:off x="3589920" y="4336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(d)</a:t>
          </a:r>
          <a:endParaRPr b="0" lang="en-US" sz="900" spc="-1" strike="noStrike">
            <a:latin typeface="Times New Roman"/>
          </a:endParaRPr>
        </a:p>
      </xdr:txBody>
    </xdr:sp>
    <xdr:clientData/>
  </xdr:twoCellAnchor>
  <xdr:twoCellAnchor editAs="twoCell">
    <xdr:from>
      <xdr:col>15</xdr:col>
      <xdr:colOff>168840</xdr:colOff>
      <xdr:row>21</xdr:row>
      <xdr:rowOff>76680</xdr:rowOff>
    </xdr:from>
    <xdr:to>
      <xdr:col>18</xdr:col>
      <xdr:colOff>1440</xdr:colOff>
      <xdr:row>21</xdr:row>
      <xdr:rowOff>260640</xdr:rowOff>
    </xdr:to>
    <xdr:sp>
      <xdr:nvSpPr>
        <xdr:cNvPr id="33" name="CustomShape 1"/>
        <xdr:cNvSpPr/>
      </xdr:nvSpPr>
      <xdr:spPr>
        <a:xfrm>
          <a:off x="3589920" y="462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(e)</a:t>
          </a:r>
          <a:endParaRPr b="0" lang="en-US" sz="900" spc="-1" strike="noStrike">
            <a:latin typeface="Times New Roman"/>
          </a:endParaRPr>
        </a:p>
      </xdr:txBody>
    </xdr:sp>
    <xdr:clientData/>
  </xdr:twoCellAnchor>
  <xdr:twoCellAnchor editAs="twoCell">
    <xdr:from>
      <xdr:col>15</xdr:col>
      <xdr:colOff>168840</xdr:colOff>
      <xdr:row>24</xdr:row>
      <xdr:rowOff>98280</xdr:rowOff>
    </xdr:from>
    <xdr:to>
      <xdr:col>18</xdr:col>
      <xdr:colOff>1440</xdr:colOff>
      <xdr:row>24</xdr:row>
      <xdr:rowOff>282240</xdr:rowOff>
    </xdr:to>
    <xdr:sp>
      <xdr:nvSpPr>
        <xdr:cNvPr id="34" name="CustomShape 1"/>
        <xdr:cNvSpPr/>
      </xdr:nvSpPr>
      <xdr:spPr>
        <a:xfrm>
          <a:off x="3589920" y="5344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(f)</a:t>
          </a:r>
          <a:endParaRPr b="0" lang="en-US" sz="900" spc="-1" strike="noStrike">
            <a:latin typeface="Times New Roman"/>
          </a:endParaRPr>
        </a:p>
      </xdr:txBody>
    </xdr:sp>
    <xdr:clientData/>
  </xdr:twoCellAnchor>
  <xdr:twoCellAnchor editAs="twoCell">
    <xdr:from>
      <xdr:col>15</xdr:col>
      <xdr:colOff>168840</xdr:colOff>
      <xdr:row>26</xdr:row>
      <xdr:rowOff>86760</xdr:rowOff>
    </xdr:from>
    <xdr:to>
      <xdr:col>18</xdr:col>
      <xdr:colOff>1440</xdr:colOff>
      <xdr:row>26</xdr:row>
      <xdr:rowOff>270720</xdr:rowOff>
    </xdr:to>
    <xdr:sp>
      <xdr:nvSpPr>
        <xdr:cNvPr id="35" name="CustomShape 1"/>
        <xdr:cNvSpPr/>
      </xdr:nvSpPr>
      <xdr:spPr>
        <a:xfrm>
          <a:off x="3589920" y="62186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(h)</a:t>
          </a:r>
          <a:endParaRPr b="0" lang="en-US" sz="900" spc="-1" strike="noStrike">
            <a:latin typeface="Times New Roman"/>
          </a:endParaRPr>
        </a:p>
      </xdr:txBody>
    </xdr:sp>
    <xdr:clientData/>
  </xdr:twoCellAnchor>
  <xdr:twoCellAnchor editAs="twoCell">
    <xdr:from>
      <xdr:col>15</xdr:col>
      <xdr:colOff>168840</xdr:colOff>
      <xdr:row>25</xdr:row>
      <xdr:rowOff>170280</xdr:rowOff>
    </xdr:from>
    <xdr:to>
      <xdr:col>18</xdr:col>
      <xdr:colOff>1440</xdr:colOff>
      <xdr:row>25</xdr:row>
      <xdr:rowOff>354240</xdr:rowOff>
    </xdr:to>
    <xdr:sp>
      <xdr:nvSpPr>
        <xdr:cNvPr id="36" name="CustomShape 1"/>
        <xdr:cNvSpPr/>
      </xdr:nvSpPr>
      <xdr:spPr>
        <a:xfrm>
          <a:off x="3589920" y="579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(g)</a:t>
          </a:r>
          <a:endParaRPr b="0" lang="en-US" sz="900" spc="-1" strike="noStrike">
            <a:latin typeface="Times New Roman"/>
          </a:endParaRPr>
        </a:p>
      </xdr:txBody>
    </xdr:sp>
    <xdr:clientData/>
  </xdr:twoCellAnchor>
  <xdr:twoCellAnchor editAs="twoCell">
    <xdr:from>
      <xdr:col>15</xdr:col>
      <xdr:colOff>184320</xdr:colOff>
      <xdr:row>27</xdr:row>
      <xdr:rowOff>27000</xdr:rowOff>
    </xdr:from>
    <xdr:to>
      <xdr:col>18</xdr:col>
      <xdr:colOff>16920</xdr:colOff>
      <xdr:row>27</xdr:row>
      <xdr:rowOff>210960</xdr:rowOff>
    </xdr:to>
    <xdr:sp>
      <xdr:nvSpPr>
        <xdr:cNvPr id="37" name="CustomShape 1"/>
        <xdr:cNvSpPr/>
      </xdr:nvSpPr>
      <xdr:spPr>
        <a:xfrm>
          <a:off x="3605400" y="65113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(i)</a:t>
          </a:r>
          <a:endParaRPr b="0" lang="en-US" sz="900" spc="-1" strike="noStrike">
            <a:latin typeface="Times New Roman"/>
          </a:endParaRPr>
        </a:p>
      </xdr:txBody>
    </xdr:sp>
    <xdr:clientData/>
  </xdr:twoCellAnchor>
  <xdr:twoCellAnchor editAs="twoCell">
    <xdr:from>
      <xdr:col>16</xdr:col>
      <xdr:colOff>0</xdr:colOff>
      <xdr:row>35</xdr:row>
      <xdr:rowOff>23040</xdr:rowOff>
    </xdr:from>
    <xdr:to>
      <xdr:col>18</xdr:col>
      <xdr:colOff>24840</xdr:colOff>
      <xdr:row>35</xdr:row>
      <xdr:rowOff>207000</xdr:rowOff>
    </xdr:to>
    <xdr:sp>
      <xdr:nvSpPr>
        <xdr:cNvPr id="38" name="CustomShape 1"/>
        <xdr:cNvSpPr/>
      </xdr:nvSpPr>
      <xdr:spPr>
        <a:xfrm>
          <a:off x="3643560" y="838404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(j)</a:t>
          </a:r>
          <a:endParaRPr b="0" lang="en-US" sz="900" spc="-1" strike="noStrike">
            <a:latin typeface="Times New Roman"/>
          </a:endParaRPr>
        </a:p>
      </xdr:txBody>
    </xdr:sp>
    <xdr:clientData/>
  </xdr:twoCellAnchor>
  <xdr:twoCellAnchor editAs="twoCell">
    <xdr:from>
      <xdr:col>16</xdr:col>
      <xdr:colOff>0</xdr:colOff>
      <xdr:row>36</xdr:row>
      <xdr:rowOff>11160</xdr:rowOff>
    </xdr:from>
    <xdr:to>
      <xdr:col>18</xdr:col>
      <xdr:colOff>24840</xdr:colOff>
      <xdr:row>36</xdr:row>
      <xdr:rowOff>198000</xdr:rowOff>
    </xdr:to>
    <xdr:sp>
      <xdr:nvSpPr>
        <xdr:cNvPr id="39" name="CustomShape 1"/>
        <xdr:cNvSpPr/>
      </xdr:nvSpPr>
      <xdr:spPr>
        <a:xfrm>
          <a:off x="3643560" y="8610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(k)</a:t>
          </a:r>
          <a:endParaRPr b="0" lang="en-US" sz="90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40" name="CustomShape 1"/>
        <xdr:cNvSpPr/>
      </xdr:nvSpPr>
      <xdr:spPr>
        <a:xfrm>
          <a:off x="3643560" y="889416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39</xdr:row>
      <xdr:rowOff>100440</xdr:rowOff>
    </xdr:from>
    <xdr:to>
      <xdr:col>18</xdr:col>
      <xdr:colOff>24840</xdr:colOff>
      <xdr:row>39</xdr:row>
      <xdr:rowOff>284400</xdr:rowOff>
    </xdr:to>
    <xdr:sp>
      <xdr:nvSpPr>
        <xdr:cNvPr id="41" name="CustomShape 1"/>
        <xdr:cNvSpPr/>
      </xdr:nvSpPr>
      <xdr:spPr>
        <a:xfrm>
          <a:off x="3643560" y="949968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(n)</a:t>
          </a:r>
          <a:endParaRPr b="0" lang="en-US" sz="900" spc="-1" strike="noStrike">
            <a:latin typeface="Times New Roman"/>
          </a:endParaRPr>
        </a:p>
      </xdr:txBody>
    </xdr:sp>
    <xdr:clientData/>
  </xdr:twoCellAnchor>
  <xdr:twoCellAnchor editAs="twoCell">
    <xdr:from>
      <xdr:col>16</xdr:col>
      <xdr:colOff>0</xdr:colOff>
      <xdr:row>40</xdr:row>
      <xdr:rowOff>29160</xdr:rowOff>
    </xdr:from>
    <xdr:to>
      <xdr:col>18</xdr:col>
      <xdr:colOff>24840</xdr:colOff>
      <xdr:row>40</xdr:row>
      <xdr:rowOff>211320</xdr:rowOff>
    </xdr:to>
    <xdr:sp>
      <xdr:nvSpPr>
        <xdr:cNvPr id="42" name="CustomShape 1"/>
        <xdr:cNvSpPr/>
      </xdr:nvSpPr>
      <xdr:spPr>
        <a:xfrm>
          <a:off x="3643560" y="9818640"/>
          <a:ext cx="469080" cy="1821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(o)</a:t>
          </a:r>
          <a:endParaRPr b="0" lang="en-US" sz="900" spc="-1" strike="noStrike">
            <a:latin typeface="Times New Roman"/>
          </a:endParaRPr>
        </a:p>
      </xdr:txBody>
    </xdr:sp>
    <xdr:clientData/>
  </xdr:twoCellAnchor>
  <xdr:twoCellAnchor editAs="twoCell">
    <xdr:from>
      <xdr:col>16</xdr:col>
      <xdr:colOff>0</xdr:colOff>
      <xdr:row>41</xdr:row>
      <xdr:rowOff>27000</xdr:rowOff>
    </xdr:from>
    <xdr:to>
      <xdr:col>18</xdr:col>
      <xdr:colOff>24840</xdr:colOff>
      <xdr:row>41</xdr:row>
      <xdr:rowOff>217440</xdr:rowOff>
    </xdr:to>
    <xdr:sp>
      <xdr:nvSpPr>
        <xdr:cNvPr id="43" name="CustomShape 1"/>
        <xdr:cNvSpPr/>
      </xdr:nvSpPr>
      <xdr:spPr>
        <a:xfrm>
          <a:off x="3643560" y="10054800"/>
          <a:ext cx="469080" cy="1904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(p)</a:t>
          </a:r>
          <a:endParaRPr b="0" lang="en-US" sz="900" spc="-1" strike="noStrike">
            <a:latin typeface="Times New Roman"/>
          </a:endParaRPr>
        </a:p>
      </xdr:txBody>
    </xdr:sp>
    <xdr:clientData/>
  </xdr:twoCellAnchor>
  <xdr:twoCellAnchor editAs="twoCell">
    <xdr:from>
      <xdr:col>16</xdr:col>
      <xdr:colOff>0</xdr:colOff>
      <xdr:row>42</xdr:row>
      <xdr:rowOff>29880</xdr:rowOff>
    </xdr:from>
    <xdr:to>
      <xdr:col>18</xdr:col>
      <xdr:colOff>24840</xdr:colOff>
      <xdr:row>42</xdr:row>
      <xdr:rowOff>216720</xdr:rowOff>
    </xdr:to>
    <xdr:sp>
      <xdr:nvSpPr>
        <xdr:cNvPr id="44" name="CustomShape 1"/>
        <xdr:cNvSpPr/>
      </xdr:nvSpPr>
      <xdr:spPr>
        <a:xfrm>
          <a:off x="3643560" y="1029564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(q)</a:t>
          </a:r>
          <a:endParaRPr b="0" lang="en-US" sz="900" spc="-1" strike="noStrike">
            <a:latin typeface="Times New Roman"/>
          </a:endParaRPr>
        </a:p>
      </xdr:txBody>
    </xdr:sp>
    <xdr:clientData/>
  </xdr:twoCellAnchor>
  <xdr:twoCellAnchor editAs="twoCell">
    <xdr:from>
      <xdr:col>16</xdr:col>
      <xdr:colOff>0</xdr:colOff>
      <xdr:row>43</xdr:row>
      <xdr:rowOff>31680</xdr:rowOff>
    </xdr:from>
    <xdr:to>
      <xdr:col>18</xdr:col>
      <xdr:colOff>24840</xdr:colOff>
      <xdr:row>43</xdr:row>
      <xdr:rowOff>207000</xdr:rowOff>
    </xdr:to>
    <xdr:sp>
      <xdr:nvSpPr>
        <xdr:cNvPr id="45" name="CustomShape 1"/>
        <xdr:cNvSpPr/>
      </xdr:nvSpPr>
      <xdr:spPr>
        <a:xfrm>
          <a:off x="3643560" y="1053576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(r)</a:t>
          </a:r>
          <a:endParaRPr b="0" lang="en-US" sz="900" spc="-1" strike="noStrike">
            <a:latin typeface="Times New Roman"/>
          </a:endParaRPr>
        </a:p>
      </xdr:txBody>
    </xdr:sp>
    <xdr:clientData/>
  </xdr:twoCellAnchor>
  <xdr:twoCellAnchor editAs="twoCell">
    <xdr:from>
      <xdr:col>16</xdr:col>
      <xdr:colOff>0</xdr:colOff>
      <xdr:row>45</xdr:row>
      <xdr:rowOff>90000</xdr:rowOff>
    </xdr:from>
    <xdr:to>
      <xdr:col>18</xdr:col>
      <xdr:colOff>24840</xdr:colOff>
      <xdr:row>45</xdr:row>
      <xdr:rowOff>273960</xdr:rowOff>
    </xdr:to>
    <xdr:sp>
      <xdr:nvSpPr>
        <xdr:cNvPr id="46" name="CustomShape 1"/>
        <xdr:cNvSpPr/>
      </xdr:nvSpPr>
      <xdr:spPr>
        <a:xfrm>
          <a:off x="3643560" y="1120356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(t)</a:t>
          </a:r>
          <a:endParaRPr b="0" lang="en-US" sz="900" spc="-1" strike="noStrike">
            <a:latin typeface="Times New Roman"/>
          </a:endParaRPr>
        </a:p>
      </xdr:txBody>
    </xdr:sp>
    <xdr:clientData/>
  </xdr:twoCellAnchor>
  <xdr:twoCellAnchor editAs="twoCell">
    <xdr:from>
      <xdr:col>16</xdr:col>
      <xdr:colOff>10080</xdr:colOff>
      <xdr:row>44</xdr:row>
      <xdr:rowOff>95400</xdr:rowOff>
    </xdr:from>
    <xdr:to>
      <xdr:col>18</xdr:col>
      <xdr:colOff>34920</xdr:colOff>
      <xdr:row>44</xdr:row>
      <xdr:rowOff>270720</xdr:rowOff>
    </xdr:to>
    <xdr:sp>
      <xdr:nvSpPr>
        <xdr:cNvPr id="47" name="CustomShape 1"/>
        <xdr:cNvSpPr/>
      </xdr:nvSpPr>
      <xdr:spPr>
        <a:xfrm>
          <a:off x="3653640" y="1085652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(s)</a:t>
          </a:r>
          <a:endParaRPr b="0" lang="en-US" sz="900" spc="-1" strike="noStrike">
            <a:latin typeface="Times New Roman"/>
          </a:endParaRPr>
        </a:p>
      </xdr:txBody>
    </xdr:sp>
    <xdr:clientData/>
  </xdr:twoCellAnchor>
  <xdr:twoCellAnchor editAs="absolute">
    <xdr:from>
      <xdr:col>38</xdr:col>
      <xdr:colOff>121680</xdr:colOff>
      <xdr:row>0</xdr:row>
      <xdr:rowOff>121680</xdr:rowOff>
    </xdr:from>
    <xdr:to>
      <xdr:col>52</xdr:col>
      <xdr:colOff>192960</xdr:colOff>
      <xdr:row>15</xdr:row>
      <xdr:rowOff>121320</xdr:rowOff>
    </xdr:to>
    <xdr:sp>
      <xdr:nvSpPr>
        <xdr:cNvPr id="48" name="CustomShape 1"/>
        <xdr:cNvSpPr/>
      </xdr:nvSpPr>
      <xdr:spPr>
        <a:xfrm>
          <a:off x="8787960" y="121680"/>
          <a:ext cx="8010000" cy="285516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a:t>
          </a:r>
          <a:r>
            <a:rPr b="1" lang="ja-JP" sz="1100" spc="-1" strike="noStrike">
              <a:solidFill>
                <a:srgbClr val="000000"/>
              </a:solidFill>
              <a:latin typeface="Calibri"/>
            </a:rPr>
            <a:t>記入上の注意】</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必須の記入箇所は　　　　　　　　　　　　　　　　　　　　　　　　　のセルです。</a:t>
          </a:r>
          <a:endParaRPr b="0" lang="en-US" sz="1100" spc="-1" strike="noStrike">
            <a:latin typeface="Times New Roman"/>
          </a:endParaRPr>
        </a:p>
        <a:p>
          <a:pPr>
            <a:lnSpc>
              <a:spcPct val="100000"/>
            </a:lnSpc>
          </a:pPr>
          <a:r>
            <a:rPr b="1" lang="ja-JP" sz="1100" spc="-1" strike="noStrike">
              <a:solidFill>
                <a:srgbClr val="000000"/>
              </a:solidFill>
              <a:latin typeface="Calibri"/>
            </a:rPr>
            <a:t>　   空欄が残っているとエラーになります。</a:t>
          </a:r>
          <a:endParaRPr b="0" lang="en-US" sz="1100" spc="-1" strike="noStrike">
            <a:latin typeface="Times New Roman"/>
          </a:endParaRPr>
        </a:p>
        <a:p>
          <a:pPr>
            <a:lnSpc>
              <a:spcPct val="100000"/>
            </a:lnSpc>
          </a:pPr>
          <a:r>
            <a:rPr b="1" lang="en-US" sz="1100" spc="-1" strike="noStrike">
              <a:solidFill>
                <a:srgbClr val="000000"/>
              </a:solidFill>
              <a:latin typeface="Calibri"/>
            </a:rPr>
            <a:t>   </a:t>
          </a:r>
          <a:endParaRPr b="0" lang="en-US" sz="1100" spc="-1" strike="noStrike">
            <a:latin typeface="Times New Roman"/>
          </a:endParaRPr>
        </a:p>
        <a:p>
          <a:pPr>
            <a:lnSpc>
              <a:spcPct val="100000"/>
            </a:lnSpc>
          </a:pPr>
          <a:r>
            <a:rPr b="1" lang="ja-JP" sz="1100" spc="-1" strike="noStrike">
              <a:solidFill>
                <a:srgbClr val="000000"/>
              </a:solidFill>
              <a:latin typeface="Calibri"/>
            </a:rPr>
            <a:t>　・　　　　　　　　　のセルの入力は必須ではありませんが、可能な限り入力してください。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先に「基本情報入力シート」「別紙様式３－２」および「別紙様式３－３」を完成させてください。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 「別紙様式３－２」「別紙様式３－３」の記入内容に応じて、入力が不要な欄が非表示になります。</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濃いオレンジ色のセルに「</a:t>
          </a:r>
          <a:r>
            <a:rPr b="1" lang="en-US" sz="1100" spc="-1" strike="noStrike">
              <a:solidFill>
                <a:srgbClr val="000000"/>
              </a:solidFill>
              <a:latin typeface="Calibri"/>
            </a:rPr>
            <a:t>×</a:t>
          </a:r>
          <a:r>
            <a:rPr b="1" lang="ja-JP" sz="1100" spc="-1" strike="noStrike">
              <a:solidFill>
                <a:srgbClr val="000000"/>
              </a:solidFill>
              <a:latin typeface="Calibri"/>
            </a:rPr>
            <a:t>」が表示された場合、記入内容が要件を満たしていないか、未入力の欄があります。</a:t>
          </a:r>
          <a:endParaRPr b="0" lang="en-US" sz="1100" spc="-1" strike="noStrike">
            <a:latin typeface="Times New Roman"/>
          </a:endParaRPr>
        </a:p>
        <a:p>
          <a:pPr>
            <a:lnSpc>
              <a:spcPct val="100000"/>
            </a:lnSpc>
          </a:pPr>
          <a:r>
            <a:rPr b="1" lang="ja-JP" sz="1100" spc="-1" strike="noStrike">
              <a:solidFill>
                <a:srgbClr val="000000"/>
              </a:solidFill>
              <a:latin typeface="Calibri"/>
            </a:rPr>
            <a:t>　　修正してください。グレー色のセルの「△」「</a:t>
          </a:r>
          <a:r>
            <a:rPr b="1" lang="en-US" sz="1100" spc="-1" strike="noStrike">
              <a:solidFill>
                <a:srgbClr val="000000"/>
              </a:solidFill>
              <a:latin typeface="Calibri"/>
            </a:rPr>
            <a:t>×</a:t>
          </a:r>
          <a:r>
            <a:rPr b="1" lang="ja-JP" sz="1100" spc="-1" strike="noStrike">
              <a:solidFill>
                <a:srgbClr val="000000"/>
              </a:solidFill>
              <a:latin typeface="Calibri"/>
            </a:rPr>
            <a:t>」および空欄は、要件には影響しません。</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absolute">
    <xdr:from>
      <xdr:col>41</xdr:col>
      <xdr:colOff>24120</xdr:colOff>
      <xdr:row>2</xdr:row>
      <xdr:rowOff>163800</xdr:rowOff>
    </xdr:from>
    <xdr:to>
      <xdr:col>42</xdr:col>
      <xdr:colOff>206640</xdr:colOff>
      <xdr:row>4</xdr:row>
      <xdr:rowOff>64080</xdr:rowOff>
    </xdr:to>
    <xdr:sp>
      <xdr:nvSpPr>
        <xdr:cNvPr id="49" name="CustomShape 1"/>
        <xdr:cNvSpPr/>
      </xdr:nvSpPr>
      <xdr:spPr>
        <a:xfrm>
          <a:off x="10391760" y="563760"/>
          <a:ext cx="749520" cy="174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薄橙色</a:t>
          </a:r>
          <a:endParaRPr b="0" lang="en-US" sz="1100" spc="-1" strike="noStrike">
            <a:latin typeface="Times New Roman"/>
          </a:endParaRPr>
        </a:p>
      </xdr:txBody>
    </xdr:sp>
    <xdr:clientData/>
  </xdr:twoCellAnchor>
  <xdr:twoCellAnchor editAs="absolute">
    <xdr:from>
      <xdr:col>42</xdr:col>
      <xdr:colOff>325440</xdr:colOff>
      <xdr:row>2</xdr:row>
      <xdr:rowOff>163800</xdr:rowOff>
    </xdr:from>
    <xdr:to>
      <xdr:col>43</xdr:col>
      <xdr:colOff>507960</xdr:colOff>
      <xdr:row>4</xdr:row>
      <xdr:rowOff>64080</xdr:rowOff>
    </xdr:to>
    <xdr:sp>
      <xdr:nvSpPr>
        <xdr:cNvPr id="50" name="CustomShape 1"/>
        <xdr:cNvSpPr/>
      </xdr:nvSpPr>
      <xdr:spPr>
        <a:xfrm>
          <a:off x="11260080" y="563760"/>
          <a:ext cx="749520" cy="17460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黄色</a:t>
          </a:r>
          <a:endParaRPr b="0" lang="en-US" sz="1100" spc="-1" strike="noStrike">
            <a:latin typeface="Times New Roman"/>
          </a:endParaRPr>
        </a:p>
      </xdr:txBody>
    </xdr:sp>
    <xdr:clientData/>
  </xdr:twoCellAnchor>
  <xdr:twoCellAnchor editAs="absolute">
    <xdr:from>
      <xdr:col>44</xdr:col>
      <xdr:colOff>79920</xdr:colOff>
      <xdr:row>2</xdr:row>
      <xdr:rowOff>163800</xdr:rowOff>
    </xdr:from>
    <xdr:to>
      <xdr:col>45</xdr:col>
      <xdr:colOff>262440</xdr:colOff>
      <xdr:row>4</xdr:row>
      <xdr:rowOff>64080</xdr:rowOff>
    </xdr:to>
    <xdr:sp>
      <xdr:nvSpPr>
        <xdr:cNvPr id="51" name="CustomShape 1"/>
        <xdr:cNvSpPr/>
      </xdr:nvSpPr>
      <xdr:spPr>
        <a:xfrm>
          <a:off x="12148560" y="563760"/>
          <a:ext cx="749520" cy="174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ピンク色</a:t>
          </a:r>
          <a:endParaRPr b="0" lang="en-US" sz="1100" spc="-1" strike="noStrike">
            <a:latin typeface="Times New Roman"/>
          </a:endParaRPr>
        </a:p>
      </xdr:txBody>
    </xdr:sp>
    <xdr:clientData/>
  </xdr:twoCellAnchor>
  <xdr:twoCellAnchor editAs="absolute">
    <xdr:from>
      <xdr:col>38</xdr:col>
      <xdr:colOff>384480</xdr:colOff>
      <xdr:row>13</xdr:row>
      <xdr:rowOff>61200</xdr:rowOff>
    </xdr:from>
    <xdr:to>
      <xdr:col>39</xdr:col>
      <xdr:colOff>43920</xdr:colOff>
      <xdr:row>15</xdr:row>
      <xdr:rowOff>1440</xdr:rowOff>
    </xdr:to>
    <xdr:sp>
      <xdr:nvSpPr>
        <xdr:cNvPr id="52" name="CustomShape 1"/>
        <xdr:cNvSpPr/>
      </xdr:nvSpPr>
      <xdr:spPr>
        <a:xfrm>
          <a:off x="9050760" y="2611800"/>
          <a:ext cx="22644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41</xdr:col>
      <xdr:colOff>230760</xdr:colOff>
      <xdr:row>13</xdr:row>
      <xdr:rowOff>61200</xdr:rowOff>
    </xdr:from>
    <xdr:to>
      <xdr:col>41</xdr:col>
      <xdr:colOff>454680</xdr:colOff>
      <xdr:row>15</xdr:row>
      <xdr:rowOff>1440</xdr:rowOff>
    </xdr:to>
    <xdr:sp>
      <xdr:nvSpPr>
        <xdr:cNvPr id="53" name="CustomShape 1"/>
        <xdr:cNvSpPr/>
      </xdr:nvSpPr>
      <xdr:spPr>
        <a:xfrm>
          <a:off x="10598400" y="2611800"/>
          <a:ext cx="22392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47</xdr:col>
      <xdr:colOff>62280</xdr:colOff>
      <xdr:row>13</xdr:row>
      <xdr:rowOff>61200</xdr:rowOff>
    </xdr:from>
    <xdr:to>
      <xdr:col>47</xdr:col>
      <xdr:colOff>288720</xdr:colOff>
      <xdr:row>15</xdr:row>
      <xdr:rowOff>1440</xdr:rowOff>
    </xdr:to>
    <xdr:sp>
      <xdr:nvSpPr>
        <xdr:cNvPr id="54" name="CustomShape 1"/>
        <xdr:cNvSpPr/>
      </xdr:nvSpPr>
      <xdr:spPr>
        <a:xfrm>
          <a:off x="13831920" y="2611800"/>
          <a:ext cx="22644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48</xdr:col>
      <xdr:colOff>55440</xdr:colOff>
      <xdr:row>13</xdr:row>
      <xdr:rowOff>61200</xdr:rowOff>
    </xdr:from>
    <xdr:to>
      <xdr:col>48</xdr:col>
      <xdr:colOff>280440</xdr:colOff>
      <xdr:row>15</xdr:row>
      <xdr:rowOff>1440</xdr:rowOff>
    </xdr:to>
    <xdr:sp>
      <xdr:nvSpPr>
        <xdr:cNvPr id="55" name="CustomShape 1"/>
        <xdr:cNvSpPr/>
      </xdr:nvSpPr>
      <xdr:spPr>
        <a:xfrm>
          <a:off x="14392440" y="2611800"/>
          <a:ext cx="225000" cy="24516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39</xdr:col>
      <xdr:colOff>38880</xdr:colOff>
      <xdr:row>13</xdr:row>
      <xdr:rowOff>67680</xdr:rowOff>
    </xdr:from>
    <xdr:to>
      <xdr:col>41</xdr:col>
      <xdr:colOff>24840</xdr:colOff>
      <xdr:row>15</xdr:row>
      <xdr:rowOff>10800</xdr:rowOff>
    </xdr:to>
    <xdr:sp>
      <xdr:nvSpPr>
        <xdr:cNvPr id="56" name="CustomShape 1"/>
        <xdr:cNvSpPr/>
      </xdr:nvSpPr>
      <xdr:spPr>
        <a:xfrm>
          <a:off x="9272160" y="2618280"/>
          <a:ext cx="112032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要件を満たす</a:t>
          </a:r>
          <a:endParaRPr b="0" lang="en-US" sz="1100" spc="-1" strike="noStrike">
            <a:latin typeface="Times New Roman"/>
          </a:endParaRPr>
        </a:p>
      </xdr:txBody>
    </xdr:sp>
    <xdr:clientData/>
  </xdr:twoCellAnchor>
  <xdr:twoCellAnchor editAs="absolute">
    <xdr:from>
      <xdr:col>41</xdr:col>
      <xdr:colOff>441720</xdr:colOff>
      <xdr:row>13</xdr:row>
      <xdr:rowOff>67680</xdr:rowOff>
    </xdr:from>
    <xdr:to>
      <xdr:col>46</xdr:col>
      <xdr:colOff>509040</xdr:colOff>
      <xdr:row>15</xdr:row>
      <xdr:rowOff>10800</xdr:rowOff>
    </xdr:to>
    <xdr:sp>
      <xdr:nvSpPr>
        <xdr:cNvPr id="57" name="CustomShape 1"/>
        <xdr:cNvSpPr/>
      </xdr:nvSpPr>
      <xdr:spPr>
        <a:xfrm>
          <a:off x="10809360" y="2618280"/>
          <a:ext cx="290232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Times New Roman"/>
          </a:endParaRPr>
        </a:p>
      </xdr:txBody>
    </xdr:sp>
    <xdr:clientData/>
  </xdr:twoCellAnchor>
  <xdr:twoCellAnchor editAs="absolute">
    <xdr:from>
      <xdr:col>48</xdr:col>
      <xdr:colOff>299880</xdr:colOff>
      <xdr:row>13</xdr:row>
      <xdr:rowOff>67680</xdr:rowOff>
    </xdr:from>
    <xdr:to>
      <xdr:col>51</xdr:col>
      <xdr:colOff>77040</xdr:colOff>
      <xdr:row>15</xdr:row>
      <xdr:rowOff>10800</xdr:rowOff>
    </xdr:to>
    <xdr:sp>
      <xdr:nvSpPr>
        <xdr:cNvPr id="58" name="CustomShape 1"/>
        <xdr:cNvSpPr/>
      </xdr:nvSpPr>
      <xdr:spPr>
        <a:xfrm>
          <a:off x="14636880" y="2618280"/>
          <a:ext cx="1478160" cy="24804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要件には影響せず</a:t>
          </a:r>
          <a:endParaRPr b="0" lang="en-US" sz="1100" spc="-1" strike="noStrike">
            <a:latin typeface="Times New Roman"/>
          </a:endParaRPr>
        </a:p>
      </xdr:txBody>
    </xdr:sp>
    <xdr:clientData/>
  </xdr:twoCellAnchor>
  <xdr:twoCellAnchor editAs="absolute">
    <xdr:from>
      <xdr:col>38</xdr:col>
      <xdr:colOff>404640</xdr:colOff>
      <xdr:row>5</xdr:row>
      <xdr:rowOff>164520</xdr:rowOff>
    </xdr:from>
    <xdr:to>
      <xdr:col>40</xdr:col>
      <xdr:colOff>20160</xdr:colOff>
      <xdr:row>6</xdr:row>
      <xdr:rowOff>167760</xdr:rowOff>
    </xdr:to>
    <xdr:sp>
      <xdr:nvSpPr>
        <xdr:cNvPr id="59" name="CustomShape 1"/>
        <xdr:cNvSpPr/>
      </xdr:nvSpPr>
      <xdr:spPr>
        <a:xfrm>
          <a:off x="9070920" y="1095840"/>
          <a:ext cx="749520" cy="1746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グレー色</a:t>
          </a:r>
          <a:endParaRPr b="0" lang="en-US" sz="1100" spc="-1" strike="noStrike">
            <a:latin typeface="Times New Roman"/>
          </a:endParaRPr>
        </a:p>
      </xdr:txBody>
    </xdr:sp>
    <xdr:clientData/>
  </xdr:twoCellAnchor>
  <xdr:twoCellAnchor editAs="absolute">
    <xdr:from>
      <xdr:col>47</xdr:col>
      <xdr:colOff>336240</xdr:colOff>
      <xdr:row>13</xdr:row>
      <xdr:rowOff>63720</xdr:rowOff>
    </xdr:from>
    <xdr:to>
      <xdr:col>47</xdr:col>
      <xdr:colOff>562680</xdr:colOff>
      <xdr:row>15</xdr:row>
      <xdr:rowOff>3960</xdr:rowOff>
    </xdr:to>
    <xdr:sp>
      <xdr:nvSpPr>
        <xdr:cNvPr id="60" name="CustomShape 1"/>
        <xdr:cNvSpPr/>
      </xdr:nvSpPr>
      <xdr:spPr>
        <a:xfrm>
          <a:off x="14105880" y="2614320"/>
          <a:ext cx="22644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61" name="CustomShape 1"/>
        <xdr:cNvSpPr/>
      </xdr:nvSpPr>
      <xdr:spPr>
        <a:xfrm>
          <a:off x="3643560" y="889416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38</xdr:row>
      <xdr:rowOff>56880</xdr:rowOff>
    </xdr:from>
    <xdr:to>
      <xdr:col>18</xdr:col>
      <xdr:colOff>24840</xdr:colOff>
      <xdr:row>38</xdr:row>
      <xdr:rowOff>243720</xdr:rowOff>
    </xdr:to>
    <xdr:sp>
      <xdr:nvSpPr>
        <xdr:cNvPr id="62" name="CustomShape 1"/>
        <xdr:cNvSpPr/>
      </xdr:nvSpPr>
      <xdr:spPr>
        <a:xfrm>
          <a:off x="3643560" y="9132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(m)</a:t>
          </a:r>
          <a:endParaRPr b="0" lang="en-US"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11520</xdr:colOff>
          <xdr:row>95</xdr:row>
          <xdr:rowOff>362520</xdr:rowOff>
        </xdr:from>
        <xdr:to>
          <xdr:col>2</xdr:col>
          <xdr:colOff>-881640</xdr:colOff>
          <xdr:row>96</xdr:row>
          <xdr:rowOff>302760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95400</xdr:colOff>
          <xdr:row>87</xdr:row>
          <xdr:rowOff>200160</xdr:rowOff>
        </xdr:from>
        <xdr:to>
          <xdr:col>3</xdr:col>
          <xdr:colOff>181080</xdr:colOff>
          <xdr:row>88</xdr:row>
          <xdr:rowOff>237960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94</xdr:row>
          <xdr:rowOff>19080</xdr:rowOff>
        </xdr:from>
        <xdr:to>
          <xdr:col>3</xdr:col>
          <xdr:colOff>181080</xdr:colOff>
          <xdr:row>95</xdr:row>
          <xdr:rowOff>-18720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96</xdr:row>
          <xdr:rowOff>276120</xdr:rowOff>
        </xdr:from>
        <xdr:to>
          <xdr:col>8</xdr:col>
          <xdr:colOff>75960</xdr:colOff>
          <xdr:row>97</xdr:row>
          <xdr:rowOff>161640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99</xdr:row>
          <xdr:rowOff>0</xdr:rowOff>
        </xdr:from>
        <xdr:to>
          <xdr:col>8</xdr:col>
          <xdr:colOff>75960</xdr:colOff>
          <xdr:row>100</xdr:row>
          <xdr:rowOff>-180720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102</xdr:row>
          <xdr:rowOff>19080</xdr:rowOff>
        </xdr:from>
        <xdr:to>
          <xdr:col>13</xdr:col>
          <xdr:colOff>222120</xdr:colOff>
          <xdr:row>103</xdr:row>
          <xdr:rowOff>28440</xdr:rowOff>
        </xdr:to>
        <xdr:sp>
          <xdr:nvSpPr>
            <xdr:cNvPr id="1006"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105</xdr:row>
          <xdr:rowOff>190440</xdr:rowOff>
        </xdr:from>
        <xdr:to>
          <xdr:col>2</xdr:col>
          <xdr:colOff>171360</xdr:colOff>
          <xdr:row>106</xdr:row>
          <xdr:rowOff>228600</xdr:rowOff>
        </xdr:to>
        <xdr:sp>
          <xdr:nvSpPr>
            <xdr:cNvPr id="1007"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108</xdr:row>
          <xdr:rowOff>57240</xdr:rowOff>
        </xdr:from>
        <xdr:to>
          <xdr:col>7</xdr:col>
          <xdr:colOff>75960</xdr:colOff>
          <xdr:row>109</xdr:row>
          <xdr:rowOff>-47520</xdr:rowOff>
        </xdr:to>
        <xdr:sp>
          <xdr:nvSpPr>
            <xdr:cNvPr id="1008"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109</xdr:row>
          <xdr:rowOff>133200</xdr:rowOff>
        </xdr:from>
        <xdr:to>
          <xdr:col>7</xdr:col>
          <xdr:colOff>76320</xdr:colOff>
          <xdr:row>110</xdr:row>
          <xdr:rowOff>-104760</xdr:rowOff>
        </xdr:to>
        <xdr:sp>
          <xdr:nvSpPr>
            <xdr:cNvPr id="1009"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110</xdr:row>
          <xdr:rowOff>123840</xdr:rowOff>
        </xdr:from>
        <xdr:to>
          <xdr:col>7</xdr:col>
          <xdr:colOff>57240</xdr:colOff>
          <xdr:row>111</xdr:row>
          <xdr:rowOff>-114120</xdr:rowOff>
        </xdr:to>
        <xdr:sp>
          <xdr:nvSpPr>
            <xdr:cNvPr id="1010"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121</xdr:row>
          <xdr:rowOff>209520</xdr:rowOff>
        </xdr:from>
        <xdr:to>
          <xdr:col>3</xdr:col>
          <xdr:colOff>57240</xdr:colOff>
          <xdr:row>123</xdr:row>
          <xdr:rowOff>28440</xdr:rowOff>
        </xdr:to>
        <xdr:sp>
          <xdr:nvSpPr>
            <xdr:cNvPr id="1011"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122</xdr:row>
          <xdr:rowOff>190440</xdr:rowOff>
        </xdr:from>
        <xdr:to>
          <xdr:col>3</xdr:col>
          <xdr:colOff>57240</xdr:colOff>
          <xdr:row>124</xdr:row>
          <xdr:rowOff>28440</xdr:rowOff>
        </xdr:to>
        <xdr:sp>
          <xdr:nvSpPr>
            <xdr:cNvPr id="1012"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124</xdr:row>
          <xdr:rowOff>47520</xdr:rowOff>
        </xdr:from>
        <xdr:to>
          <xdr:col>3</xdr:col>
          <xdr:colOff>57240</xdr:colOff>
          <xdr:row>125</xdr:row>
          <xdr:rowOff>-28800</xdr:rowOff>
        </xdr:to>
        <xdr:sp>
          <xdr:nvSpPr>
            <xdr:cNvPr id="1013"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125</xdr:row>
          <xdr:rowOff>0</xdr:rowOff>
        </xdr:from>
        <xdr:to>
          <xdr:col>3</xdr:col>
          <xdr:colOff>66600</xdr:colOff>
          <xdr:row>126</xdr:row>
          <xdr:rowOff>-9360</xdr:rowOff>
        </xdr:to>
        <xdr:sp>
          <xdr:nvSpPr>
            <xdr:cNvPr id="1014" name="Check Box 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134</xdr:row>
          <xdr:rowOff>162000</xdr:rowOff>
        </xdr:from>
        <xdr:to>
          <xdr:col>5</xdr:col>
          <xdr:colOff>232920</xdr:colOff>
          <xdr:row>135</xdr:row>
          <xdr:rowOff>181080</xdr:rowOff>
        </xdr:to>
        <xdr:sp>
          <xdr:nvSpPr>
            <xdr:cNvPr id="1015" name="Check Box 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135</xdr:row>
          <xdr:rowOff>162000</xdr:rowOff>
        </xdr:from>
        <xdr:to>
          <xdr:col>5</xdr:col>
          <xdr:colOff>232920</xdr:colOff>
          <xdr:row>137</xdr:row>
          <xdr:rowOff>28800</xdr:rowOff>
        </xdr:to>
        <xdr:sp>
          <xdr:nvSpPr>
            <xdr:cNvPr id="1016" name="Check Box 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136</xdr:row>
          <xdr:rowOff>152280</xdr:rowOff>
        </xdr:from>
        <xdr:to>
          <xdr:col>5</xdr:col>
          <xdr:colOff>232920</xdr:colOff>
          <xdr:row>138</xdr:row>
          <xdr:rowOff>28440</xdr:rowOff>
        </xdr:to>
        <xdr:sp>
          <xdr:nvSpPr>
            <xdr:cNvPr id="1017" name="Check Box 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137</xdr:row>
          <xdr:rowOff>152280</xdr:rowOff>
        </xdr:from>
        <xdr:to>
          <xdr:col>5</xdr:col>
          <xdr:colOff>232920</xdr:colOff>
          <xdr:row>139</xdr:row>
          <xdr:rowOff>28440</xdr:rowOff>
        </xdr:to>
        <xdr:sp>
          <xdr:nvSpPr>
            <xdr:cNvPr id="1018" name="Check Box 2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38160</xdr:rowOff>
        </xdr:from>
        <xdr:to>
          <xdr:col>5</xdr:col>
          <xdr:colOff>232920</xdr:colOff>
          <xdr:row>140</xdr:row>
          <xdr:rowOff>-76320</xdr:rowOff>
        </xdr:to>
        <xdr:sp>
          <xdr:nvSpPr>
            <xdr:cNvPr id="1019" name="Check Box 2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295200</xdr:rowOff>
        </xdr:from>
        <xdr:to>
          <xdr:col>5</xdr:col>
          <xdr:colOff>232920</xdr:colOff>
          <xdr:row>141</xdr:row>
          <xdr:rowOff>28440</xdr:rowOff>
        </xdr:to>
        <xdr:sp>
          <xdr:nvSpPr>
            <xdr:cNvPr id="1020" name="Check Box 2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140</xdr:row>
          <xdr:rowOff>142920</xdr:rowOff>
        </xdr:from>
        <xdr:to>
          <xdr:col>5</xdr:col>
          <xdr:colOff>232920</xdr:colOff>
          <xdr:row>142</xdr:row>
          <xdr:rowOff>28440</xdr:rowOff>
        </xdr:to>
        <xdr:sp>
          <xdr:nvSpPr>
            <xdr:cNvPr id="1021" name="Check Box 2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141</xdr:row>
          <xdr:rowOff>162000</xdr:rowOff>
        </xdr:from>
        <xdr:to>
          <xdr:col>5</xdr:col>
          <xdr:colOff>232920</xdr:colOff>
          <xdr:row>143</xdr:row>
          <xdr:rowOff>9720</xdr:rowOff>
        </xdr:to>
        <xdr:sp>
          <xdr:nvSpPr>
            <xdr:cNvPr id="1022" name="Check Box 2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142</xdr:row>
          <xdr:rowOff>181080</xdr:rowOff>
        </xdr:from>
        <xdr:to>
          <xdr:col>5</xdr:col>
          <xdr:colOff>232920</xdr:colOff>
          <xdr:row>144</xdr:row>
          <xdr:rowOff>28800</xdr:rowOff>
        </xdr:to>
        <xdr:sp>
          <xdr:nvSpPr>
            <xdr:cNvPr id="1023" name="Check Box 2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28440</xdr:rowOff>
        </xdr:from>
        <xdr:to>
          <xdr:col>5</xdr:col>
          <xdr:colOff>232920</xdr:colOff>
          <xdr:row>145</xdr:row>
          <xdr:rowOff>-47880</xdr:rowOff>
        </xdr:to>
        <xdr:sp>
          <xdr:nvSpPr>
            <xdr:cNvPr id="1024" name="Check Box 2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266760</xdr:rowOff>
        </xdr:from>
        <xdr:to>
          <xdr:col>5</xdr:col>
          <xdr:colOff>232920</xdr:colOff>
          <xdr:row>146</xdr:row>
          <xdr:rowOff>28440</xdr:rowOff>
        </xdr:to>
        <xdr:sp>
          <xdr:nvSpPr>
            <xdr:cNvPr id="1025" name="Check Box 2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145</xdr:row>
          <xdr:rowOff>152280</xdr:rowOff>
        </xdr:from>
        <xdr:to>
          <xdr:col>5</xdr:col>
          <xdr:colOff>232920</xdr:colOff>
          <xdr:row>147</xdr:row>
          <xdr:rowOff>28440</xdr:rowOff>
        </xdr:to>
        <xdr:sp>
          <xdr:nvSpPr>
            <xdr:cNvPr id="1026" name="Check Box 2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28440</xdr:rowOff>
        </xdr:from>
        <xdr:to>
          <xdr:col>5</xdr:col>
          <xdr:colOff>232920</xdr:colOff>
          <xdr:row>148</xdr:row>
          <xdr:rowOff>-47880</xdr:rowOff>
        </xdr:to>
        <xdr:sp>
          <xdr:nvSpPr>
            <xdr:cNvPr id="1027" name="Check Box 2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257040</xdr:rowOff>
        </xdr:from>
        <xdr:to>
          <xdr:col>5</xdr:col>
          <xdr:colOff>232920</xdr:colOff>
          <xdr:row>148</xdr:row>
          <xdr:rowOff>190440</xdr:rowOff>
        </xdr:to>
        <xdr:sp>
          <xdr:nvSpPr>
            <xdr:cNvPr id="1028" name="Check Box 2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148</xdr:row>
          <xdr:rowOff>162000</xdr:rowOff>
        </xdr:from>
        <xdr:to>
          <xdr:col>5</xdr:col>
          <xdr:colOff>232920</xdr:colOff>
          <xdr:row>150</xdr:row>
          <xdr:rowOff>28800</xdr:rowOff>
        </xdr:to>
        <xdr:sp>
          <xdr:nvSpPr>
            <xdr:cNvPr id="1029" name="Check Box 2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149</xdr:row>
          <xdr:rowOff>162000</xdr:rowOff>
        </xdr:from>
        <xdr:to>
          <xdr:col>5</xdr:col>
          <xdr:colOff>232920</xdr:colOff>
          <xdr:row>151</xdr:row>
          <xdr:rowOff>9720</xdr:rowOff>
        </xdr:to>
        <xdr:sp>
          <xdr:nvSpPr>
            <xdr:cNvPr id="1030" name="Check Box 2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150</xdr:row>
          <xdr:rowOff>181080</xdr:rowOff>
        </xdr:from>
        <xdr:to>
          <xdr:col>5</xdr:col>
          <xdr:colOff>232920</xdr:colOff>
          <xdr:row>152</xdr:row>
          <xdr:rowOff>28800</xdr:rowOff>
        </xdr:to>
        <xdr:sp>
          <xdr:nvSpPr>
            <xdr:cNvPr id="1031" name="Check Box 2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19080</xdr:rowOff>
        </xdr:from>
        <xdr:to>
          <xdr:col>5</xdr:col>
          <xdr:colOff>232920</xdr:colOff>
          <xdr:row>153</xdr:row>
          <xdr:rowOff>-47520</xdr:rowOff>
        </xdr:to>
        <xdr:sp>
          <xdr:nvSpPr>
            <xdr:cNvPr id="1032" name="Check Box 2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247680</xdr:rowOff>
        </xdr:from>
        <xdr:to>
          <xdr:col>5</xdr:col>
          <xdr:colOff>232920</xdr:colOff>
          <xdr:row>154</xdr:row>
          <xdr:rowOff>28440</xdr:rowOff>
        </xdr:to>
        <xdr:sp>
          <xdr:nvSpPr>
            <xdr:cNvPr id="1033" name="Check Box 2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153</xdr:row>
          <xdr:rowOff>142920</xdr:rowOff>
        </xdr:from>
        <xdr:to>
          <xdr:col>5</xdr:col>
          <xdr:colOff>232920</xdr:colOff>
          <xdr:row>155</xdr:row>
          <xdr:rowOff>28440</xdr:rowOff>
        </xdr:to>
        <xdr:sp>
          <xdr:nvSpPr>
            <xdr:cNvPr id="1034" name="Check Box 2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28440</xdr:rowOff>
        </xdr:to>
        <xdr:sp>
          <xdr:nvSpPr>
            <xdr:cNvPr id="1035" name="Check Box 2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28440</xdr:rowOff>
        </xdr:to>
        <xdr:sp>
          <xdr:nvSpPr>
            <xdr:cNvPr id="1036" name="Check Box 2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155</xdr:row>
          <xdr:rowOff>142920</xdr:rowOff>
        </xdr:from>
        <xdr:to>
          <xdr:col>5</xdr:col>
          <xdr:colOff>232920</xdr:colOff>
          <xdr:row>157</xdr:row>
          <xdr:rowOff>28440</xdr:rowOff>
        </xdr:to>
        <xdr:sp>
          <xdr:nvSpPr>
            <xdr:cNvPr id="1037" name="Check Box 2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156</xdr:row>
          <xdr:rowOff>142920</xdr:rowOff>
        </xdr:from>
        <xdr:to>
          <xdr:col>5</xdr:col>
          <xdr:colOff>232920</xdr:colOff>
          <xdr:row>158</xdr:row>
          <xdr:rowOff>28440</xdr:rowOff>
        </xdr:to>
        <xdr:sp>
          <xdr:nvSpPr>
            <xdr:cNvPr id="1038" name="Check Box 2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142920</xdr:rowOff>
        </xdr:from>
        <xdr:to>
          <xdr:col>5</xdr:col>
          <xdr:colOff>232920</xdr:colOff>
          <xdr:row>159</xdr:row>
          <xdr:rowOff>28440</xdr:rowOff>
        </xdr:to>
        <xdr:sp>
          <xdr:nvSpPr>
            <xdr:cNvPr id="1039" name="Check Box 2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80</xdr:row>
          <xdr:rowOff>200160</xdr:rowOff>
        </xdr:from>
        <xdr:to>
          <xdr:col>13</xdr:col>
          <xdr:colOff>222120</xdr:colOff>
          <xdr:row>81</xdr:row>
          <xdr:rowOff>228600</xdr:rowOff>
        </xdr:to>
        <xdr:sp>
          <xdr:nvSpPr>
            <xdr:cNvPr id="1040"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66</xdr:row>
          <xdr:rowOff>9360</xdr:rowOff>
        </xdr:from>
        <xdr:to>
          <xdr:col>3</xdr:col>
          <xdr:colOff>171360</xdr:colOff>
          <xdr:row>67</xdr:row>
          <xdr:rowOff>-9720</xdr:rowOff>
        </xdr:to>
        <xdr:sp>
          <xdr:nvSpPr>
            <xdr:cNvPr id="1041" name="Check Box 2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27</xdr:row>
          <xdr:rowOff>219240</xdr:rowOff>
        </xdr:from>
        <xdr:to>
          <xdr:col>6</xdr:col>
          <xdr:colOff>85680</xdr:colOff>
          <xdr:row>29</xdr:row>
          <xdr:rowOff>9720</xdr:rowOff>
        </xdr:to>
        <xdr:sp>
          <xdr:nvSpPr>
            <xdr:cNvPr id="1042" name="Check Box 2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28</xdr:row>
          <xdr:rowOff>219240</xdr:rowOff>
        </xdr:from>
        <xdr:to>
          <xdr:col>6</xdr:col>
          <xdr:colOff>85680</xdr:colOff>
          <xdr:row>30</xdr:row>
          <xdr:rowOff>9720</xdr:rowOff>
        </xdr:to>
        <xdr:sp>
          <xdr:nvSpPr>
            <xdr:cNvPr id="1043" name="Check Box 29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6.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499320</xdr:colOff>
      <xdr:row>3</xdr:row>
      <xdr:rowOff>69120</xdr:rowOff>
    </xdr:from>
    <xdr:to>
      <xdr:col>44</xdr:col>
      <xdr:colOff>78120</xdr:colOff>
      <xdr:row>7</xdr:row>
      <xdr:rowOff>221760</xdr:rowOff>
    </xdr:to>
    <xdr:sp>
      <xdr:nvSpPr>
        <xdr:cNvPr id="63" name="CustomShape 1"/>
        <xdr:cNvSpPr/>
      </xdr:nvSpPr>
      <xdr:spPr>
        <a:xfrm>
          <a:off x="22141800" y="840600"/>
          <a:ext cx="8380080" cy="139068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・記入箇所は色付きのセルだけです。</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a:t>
          </a:r>
          <a:endParaRPr b="0" lang="en-US" sz="1600" spc="-1" strike="noStrike">
            <a:latin typeface="Times New Roman"/>
          </a:endParaRPr>
        </a:p>
        <a:p>
          <a:pPr>
            <a:lnSpc>
              <a:spcPct val="100000"/>
            </a:lnSpc>
          </a:pPr>
          <a:r>
            <a:rPr b="1" lang="ja-JP" sz="1600" spc="-1" strike="noStrike">
              <a:solidFill>
                <a:srgbClr val="000000"/>
              </a:solidFill>
              <a:latin typeface="Calibri"/>
            </a:rPr>
            <a:t>　　空欄が残っているとエラーになります。</a:t>
          </a:r>
          <a:endParaRPr b="0" lang="en-US" sz="1600" spc="-1" strike="noStrike">
            <a:latin typeface="Times New Roman"/>
          </a:endParaRPr>
        </a:p>
      </xdr:txBody>
    </xdr:sp>
    <xdr:clientData/>
  </xdr:twoCellAnchor>
  <xdr:twoCellAnchor editAs="absolute">
    <xdr:from>
      <xdr:col>34</xdr:col>
      <xdr:colOff>137520</xdr:colOff>
      <xdr:row>5</xdr:row>
      <xdr:rowOff>196560</xdr:rowOff>
    </xdr:from>
    <xdr:to>
      <xdr:col>35</xdr:col>
      <xdr:colOff>293400</xdr:colOff>
      <xdr:row>6</xdr:row>
      <xdr:rowOff>90720</xdr:rowOff>
    </xdr:to>
    <xdr:sp>
      <xdr:nvSpPr>
        <xdr:cNvPr id="64" name="CustomShape 1"/>
        <xdr:cNvSpPr/>
      </xdr:nvSpPr>
      <xdr:spPr>
        <a:xfrm>
          <a:off x="22580280" y="1558440"/>
          <a:ext cx="955800" cy="21816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緑色</a:t>
          </a:r>
          <a:endParaRPr b="0" lang="en-US" sz="1600" spc="-1" strike="noStrike">
            <a:latin typeface="Times New Roman"/>
          </a:endParaRPr>
        </a:p>
      </xdr:txBody>
    </xdr:sp>
    <xdr:clientData/>
  </xdr:twoCellAnchor>
  <xdr:twoCellAnchor editAs="absolute">
    <xdr:from>
      <xdr:col>35</xdr:col>
      <xdr:colOff>420840</xdr:colOff>
      <xdr:row>5</xdr:row>
      <xdr:rowOff>196560</xdr:rowOff>
    </xdr:from>
    <xdr:to>
      <xdr:col>36</xdr:col>
      <xdr:colOff>576360</xdr:colOff>
      <xdr:row>6</xdr:row>
      <xdr:rowOff>90720</xdr:rowOff>
    </xdr:to>
    <xdr:sp>
      <xdr:nvSpPr>
        <xdr:cNvPr id="65" name="CustomShape 1"/>
        <xdr:cNvSpPr/>
      </xdr:nvSpPr>
      <xdr:spPr>
        <a:xfrm>
          <a:off x="23663520" y="1558440"/>
          <a:ext cx="955800" cy="218160"/>
        </a:xfrm>
        <a:prstGeom prst="rect">
          <a:avLst/>
        </a:prstGeom>
        <a:solidFill>
          <a:srgbClr val="cc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水色</a:t>
          </a:r>
          <a:endParaRPr b="0" lang="en-US" sz="1600" spc="-1" strike="noStrike">
            <a:latin typeface="Times New Roman"/>
          </a:endParaRPr>
        </a:p>
      </xdr:txBody>
    </xdr:sp>
    <xdr:clientData/>
  </xdr:twoCellAnchor>
  <xdr:twoCellAnchor editAs="absolute">
    <xdr:from>
      <xdr:col>36</xdr:col>
      <xdr:colOff>674640</xdr:colOff>
      <xdr:row>5</xdr:row>
      <xdr:rowOff>204120</xdr:rowOff>
    </xdr:from>
    <xdr:to>
      <xdr:col>38</xdr:col>
      <xdr:colOff>30240</xdr:colOff>
      <xdr:row>6</xdr:row>
      <xdr:rowOff>98280</xdr:rowOff>
    </xdr:to>
    <xdr:sp>
      <xdr:nvSpPr>
        <xdr:cNvPr id="66" name="CustomShape 1"/>
        <xdr:cNvSpPr/>
      </xdr:nvSpPr>
      <xdr:spPr>
        <a:xfrm>
          <a:off x="24717600" y="1566000"/>
          <a:ext cx="955800" cy="21816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黄色</a:t>
          </a:r>
          <a:endParaRPr b="0" lang="en-US" sz="1600" spc="-1" strike="noStrike">
            <a:latin typeface="Times New Roman"/>
          </a:endParaRPr>
        </a:p>
      </xdr:txBody>
    </xdr:sp>
    <xdr:clientData/>
  </xdr:twoCellAnchor>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402840</xdr:colOff>
      <xdr:row>0</xdr:row>
      <xdr:rowOff>124200</xdr:rowOff>
    </xdr:from>
    <xdr:to>
      <xdr:col>49</xdr:col>
      <xdr:colOff>546480</xdr:colOff>
      <xdr:row>6</xdr:row>
      <xdr:rowOff>241200</xdr:rowOff>
    </xdr:to>
    <xdr:sp>
      <xdr:nvSpPr>
        <xdr:cNvPr id="67" name="CustomShape 1"/>
        <xdr:cNvSpPr/>
      </xdr:nvSpPr>
      <xdr:spPr>
        <a:xfrm>
          <a:off x="19899720" y="124200"/>
          <a:ext cx="12945240" cy="1802880"/>
        </a:xfrm>
        <a:prstGeom prst="rect">
          <a:avLst/>
        </a:prstGeom>
        <a:solidFill>
          <a:schemeClr val="bg1"/>
        </a:solidFill>
        <a:ln w="7632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 このシートは、令和６年度中に、新加算の加算区分の変更を行う予定の事業所がある場合に限り、</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使用してください。該当する事業所がない場合、本別紙様式</a:t>
          </a:r>
          <a:r>
            <a:rPr b="1" lang="en-US" sz="1600" spc="-1" strike="noStrike">
              <a:solidFill>
                <a:srgbClr val="000000"/>
              </a:solidFill>
              <a:latin typeface="Calibri"/>
            </a:rPr>
            <a:t>2-4</a:t>
          </a:r>
          <a:r>
            <a:rPr b="1" lang="ja-JP" sz="1600" spc="-1" strike="noStrike">
              <a:solidFill>
                <a:srgbClr val="000000"/>
              </a:solidFill>
              <a:latin typeface="Calibri"/>
            </a:rPr>
            <a:t>への記載は不要です。</a:t>
          </a:r>
          <a:endParaRPr b="0" lang="en-US" sz="1600" spc="-1" strike="noStrike">
            <a:latin typeface="Times New Roman"/>
          </a:endParaRPr>
        </a:p>
        <a:p>
          <a:pPr>
            <a:lnSpc>
              <a:spcPct val="100000"/>
            </a:lnSpc>
          </a:pPr>
          <a:r>
            <a:rPr b="1" lang="ja-JP" sz="1600" spc="-1" strike="noStrike">
              <a:solidFill>
                <a:srgbClr val="000000"/>
              </a:solidFill>
              <a:latin typeface="Calibri"/>
            </a:rPr>
            <a:t>　・ 記入箇所は　　　　　　　    のセルだけです。　　　　　　　　 のセルがない場合は、本シートは記入不要です。　</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のセルは入力が必須です。空欄が残っているとエラーになります。</a:t>
          </a:r>
          <a:endParaRPr b="0" lang="en-US" sz="1600" spc="-1" strike="noStrike">
            <a:latin typeface="Times New Roman"/>
          </a:endParaRPr>
        </a:p>
      </xdr:txBody>
    </xdr:sp>
    <xdr:clientData/>
  </xdr:twoCellAnchor>
  <xdr:twoCellAnchor editAs="absolute">
    <xdr:from>
      <xdr:col>33</xdr:col>
      <xdr:colOff>790200</xdr:colOff>
      <xdr:row>5</xdr:row>
      <xdr:rowOff>75240</xdr:rowOff>
    </xdr:from>
    <xdr:to>
      <xdr:col>35</xdr:col>
      <xdr:colOff>240120</xdr:colOff>
      <xdr:row>5</xdr:row>
      <xdr:rowOff>300240</xdr:rowOff>
    </xdr:to>
    <xdr:sp>
      <xdr:nvSpPr>
        <xdr:cNvPr id="68" name="CustomShape 1"/>
        <xdr:cNvSpPr/>
      </xdr:nvSpPr>
      <xdr:spPr>
        <a:xfrm>
          <a:off x="20287080" y="143712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35</xdr:col>
      <xdr:colOff>452520</xdr:colOff>
      <xdr:row>4</xdr:row>
      <xdr:rowOff>135360</xdr:rowOff>
    </xdr:from>
    <xdr:to>
      <xdr:col>36</xdr:col>
      <xdr:colOff>702720</xdr:colOff>
      <xdr:row>5</xdr:row>
      <xdr:rowOff>36360</xdr:rowOff>
    </xdr:to>
    <xdr:sp>
      <xdr:nvSpPr>
        <xdr:cNvPr id="69" name="CustomShape 1"/>
        <xdr:cNvSpPr/>
      </xdr:nvSpPr>
      <xdr:spPr>
        <a:xfrm>
          <a:off x="2154960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39</xdr:col>
      <xdr:colOff>315000</xdr:colOff>
      <xdr:row>4</xdr:row>
      <xdr:rowOff>135360</xdr:rowOff>
    </xdr:from>
    <xdr:to>
      <xdr:col>40</xdr:col>
      <xdr:colOff>565200</xdr:colOff>
      <xdr:row>5</xdr:row>
      <xdr:rowOff>36360</xdr:rowOff>
    </xdr:to>
    <xdr:sp>
      <xdr:nvSpPr>
        <xdr:cNvPr id="70" name="CustomShape 1"/>
        <xdr:cNvSpPr/>
      </xdr:nvSpPr>
      <xdr:spPr>
        <a:xfrm>
          <a:off x="2461248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wsDr>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6.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C152"/>
  <sheetViews>
    <sheetView showFormulas="false" showGridLines="false" showRowColHeaders="true" showZeros="true" rightToLeft="false" tabSelected="true" showOutlineSymbols="true" defaultGridColor="true" view="pageBreakPreview" topLeftCell="A1" colorId="64" zoomScale="96" zoomScaleNormal="100" zoomScalePageLayoutView="96" workbookViewId="0">
      <selection pane="topLeft" activeCell="A1" activeCellId="0" sqref="A1"/>
    </sheetView>
  </sheetViews>
  <sheetFormatPr defaultColWidth="10.328125" defaultRowHeight="20.1" zeroHeight="false" outlineLevelRow="0" outlineLevelCol="0"/>
  <cols>
    <col collapsed="false" customWidth="true" hidden="false" outlineLevel="0" max="1" min="1" style="1" width="5.31"/>
    <col collapsed="false" customWidth="true" hidden="false" outlineLevel="0" max="2" min="2" style="1" width="12.63"/>
    <col collapsed="false" customWidth="true" hidden="false" outlineLevel="0" max="12" min="3" style="1" width="3.01"/>
    <col collapsed="false" customWidth="true" hidden="false" outlineLevel="0" max="17" min="13" style="1" width="3.16"/>
    <col collapsed="false" customWidth="true" hidden="false" outlineLevel="0" max="22" min="18" style="1" width="3.01"/>
    <col collapsed="false" customWidth="true" hidden="false" outlineLevel="0" max="23" min="23" style="1" width="16.23"/>
    <col collapsed="false" customWidth="true" hidden="false" outlineLevel="0" max="24" min="24" style="1" width="28.72"/>
    <col collapsed="false" customWidth="true" hidden="false" outlineLevel="0" max="25" min="25" style="1" width="35.33"/>
    <col collapsed="false" customWidth="true" hidden="false" outlineLevel="0" max="26" min="26" style="1" width="9.91"/>
    <col collapsed="false" customWidth="true" hidden="false" outlineLevel="0" max="27" min="27" style="1" width="10.48"/>
    <col collapsed="false" customWidth="true" hidden="false" outlineLevel="0" max="28" min="28" style="1" width="8.76"/>
    <col collapsed="false" customWidth="false" hidden="true" outlineLevel="0" max="29" min="29" style="1" width="10.34"/>
    <col collapsed="false" customWidth="false" hidden="false" outlineLevel="0" max="1024" min="30" style="1" width="10.34"/>
  </cols>
  <sheetData>
    <row r="1" customFormat="false" ht="20.1"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7"/>
    </row>
    <row r="5" customFormat="false" ht="9.75" hidden="false" customHeight="true" outlineLevel="0" collapsed="false">
      <c r="A5" s="5"/>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9" t="s">
        <v>4</v>
      </c>
      <c r="B6" s="9"/>
      <c r="C6" s="9"/>
      <c r="D6" s="9"/>
      <c r="E6" s="9"/>
      <c r="F6" s="9"/>
      <c r="G6" s="9"/>
      <c r="H6" s="9"/>
      <c r="I6" s="9"/>
      <c r="J6" s="9"/>
      <c r="K6" s="9"/>
      <c r="L6" s="9"/>
      <c r="M6" s="9"/>
      <c r="N6" s="9"/>
      <c r="O6" s="9"/>
      <c r="P6" s="9"/>
      <c r="Q6" s="9"/>
      <c r="R6" s="9"/>
      <c r="S6" s="9"/>
      <c r="T6" s="9"/>
      <c r="U6" s="9"/>
      <c r="V6" s="9"/>
      <c r="W6" s="9"/>
      <c r="X6" s="9"/>
      <c r="Y6" s="9"/>
      <c r="Z6" s="9"/>
      <c r="AA6" s="10"/>
    </row>
    <row r="7" customFormat="false" ht="20.1" hidden="false" customHeight="true" outlineLevel="0" collapsed="false">
      <c r="A7" s="11"/>
      <c r="B7" s="8"/>
      <c r="C7" s="8"/>
      <c r="D7" s="8"/>
      <c r="E7" s="8"/>
      <c r="F7" s="8"/>
      <c r="G7" s="8"/>
      <c r="H7" s="8"/>
      <c r="I7" s="8"/>
      <c r="J7" s="8"/>
      <c r="K7" s="8"/>
      <c r="L7" s="8"/>
      <c r="M7" s="8"/>
      <c r="N7" s="8"/>
      <c r="O7" s="8"/>
      <c r="P7" s="8"/>
      <c r="Q7" s="8"/>
      <c r="R7" s="8"/>
      <c r="S7" s="8"/>
      <c r="T7" s="8"/>
      <c r="U7" s="8"/>
      <c r="V7" s="8"/>
      <c r="W7" s="8"/>
      <c r="X7" s="8"/>
      <c r="Y7" s="8"/>
      <c r="Z7" s="8"/>
      <c r="AA7" s="8"/>
    </row>
    <row r="8" customFormat="false" ht="20.1" hidden="false" customHeight="true" outlineLevel="0" collapsed="false">
      <c r="A8" s="11"/>
      <c r="B8" s="8"/>
      <c r="C8" s="8"/>
      <c r="D8" s="8"/>
      <c r="E8" s="8"/>
      <c r="F8" s="8"/>
      <c r="G8" s="8"/>
      <c r="H8" s="8"/>
      <c r="I8" s="8"/>
      <c r="J8" s="8"/>
      <c r="K8" s="8"/>
      <c r="L8" s="8"/>
      <c r="M8" s="8"/>
      <c r="N8" s="8"/>
      <c r="O8" s="8"/>
      <c r="P8" s="8"/>
      <c r="Q8" s="8"/>
      <c r="R8" s="8"/>
      <c r="S8" s="8"/>
      <c r="T8" s="8"/>
      <c r="U8" s="8"/>
      <c r="V8" s="8"/>
      <c r="W8" s="8"/>
      <c r="X8" s="8"/>
      <c r="Y8" s="8"/>
      <c r="Z8" s="8"/>
      <c r="AA8" s="8"/>
    </row>
    <row r="9" customFormat="false" ht="20.1" hidden="false" customHeight="true" outlineLevel="0" collapsed="false">
      <c r="A9" s="11"/>
      <c r="B9" s="8"/>
      <c r="C9" s="8"/>
      <c r="D9" s="8"/>
      <c r="E9" s="8"/>
      <c r="F9" s="8"/>
      <c r="G9" s="8"/>
      <c r="H9" s="8"/>
      <c r="I9" s="8"/>
      <c r="J9" s="8"/>
      <c r="K9" s="8"/>
      <c r="L9" s="8"/>
      <c r="M9" s="8"/>
      <c r="N9" s="8"/>
      <c r="O9" s="8"/>
      <c r="P9" s="8"/>
      <c r="Q9" s="8"/>
      <c r="R9" s="8"/>
      <c r="S9" s="8"/>
      <c r="T9" s="8"/>
      <c r="U9" s="8"/>
      <c r="V9" s="8"/>
      <c r="W9" s="8"/>
      <c r="X9" s="8"/>
      <c r="Y9" s="8"/>
      <c r="Z9" s="8"/>
      <c r="AA9" s="8"/>
    </row>
    <row r="10" customFormat="false" ht="20.1" hidden="false" customHeight="true" outlineLevel="0" collapsed="false">
      <c r="A10" s="11"/>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 hidden="false" customHeight="true" outlineLevel="0" collapsed="false">
      <c r="A11" s="11"/>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10"/>
    </row>
    <row r="15" customFormat="false" ht="13.5" hidden="false" customHeight="true" outlineLevel="0" collapsed="false">
      <c r="A15" s="5"/>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3.5" hidden="false" customHeight="true" outlineLevel="0" collapsed="false">
      <c r="A16" s="5"/>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13.5" hidden="false" customHeight="true" outlineLevel="0" collapsed="false">
      <c r="A17" s="5"/>
      <c r="B17" s="8"/>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13.5" hidden="false" customHeight="true" outlineLevel="0" collapsed="false">
      <c r="A18" s="5"/>
      <c r="B18" s="8"/>
      <c r="C18" s="8"/>
      <c r="D18" s="8"/>
      <c r="E18" s="8"/>
      <c r="F18" s="8"/>
      <c r="G18" s="8"/>
      <c r="H18" s="8"/>
      <c r="I18" s="8"/>
      <c r="J18" s="8"/>
      <c r="K18" s="8"/>
      <c r="L18" s="8"/>
      <c r="M18" s="8"/>
      <c r="N18" s="8"/>
      <c r="O18" s="8"/>
      <c r="P18" s="8"/>
      <c r="Q18" s="8"/>
      <c r="R18" s="8"/>
      <c r="S18" s="8"/>
      <c r="T18" s="8"/>
      <c r="U18" s="8"/>
      <c r="V18" s="8"/>
      <c r="W18" s="8"/>
      <c r="X18" s="8"/>
      <c r="Y18" s="8"/>
      <c r="Z18" s="8"/>
      <c r="AA18" s="8"/>
    </row>
    <row r="19" customFormat="false" ht="13.5" hidden="false" customHeight="true" outlineLevel="0" collapsed="false">
      <c r="A19" s="5"/>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13.5" hidden="false" customHeight="true" outlineLevel="0" collapsed="false">
      <c r="A20" s="5"/>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13.5" hidden="false" customHeight="true" outlineLevel="0" collapsed="false">
      <c r="A21" s="5"/>
      <c r="B21" s="8"/>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13.5" hidden="false" customHeight="true" outlineLevel="0" collapsed="false">
      <c r="A22" s="5"/>
      <c r="B22" s="8"/>
      <c r="C22" s="8"/>
      <c r="D22" s="8"/>
      <c r="E22" s="8"/>
      <c r="F22" s="8"/>
      <c r="G22" s="8"/>
      <c r="H22" s="8"/>
      <c r="I22" s="8"/>
      <c r="J22" s="8"/>
      <c r="K22" s="8"/>
      <c r="L22" s="8"/>
      <c r="M22" s="8"/>
      <c r="N22" s="8"/>
      <c r="O22" s="8"/>
      <c r="P22" s="8"/>
      <c r="Q22" s="8"/>
      <c r="R22" s="8"/>
      <c r="S22" s="8"/>
      <c r="T22" s="8"/>
      <c r="U22" s="8"/>
      <c r="V22" s="8"/>
      <c r="W22" s="8"/>
      <c r="X22" s="8"/>
      <c r="Y22" s="8"/>
      <c r="Z22" s="8"/>
      <c r="AA22" s="8"/>
    </row>
    <row r="23" customFormat="false" ht="13.5" hidden="false" customHeight="true" outlineLevel="0" collapsed="false">
      <c r="A23" s="5"/>
      <c r="B23" s="8"/>
      <c r="C23" s="8"/>
      <c r="D23" s="8"/>
      <c r="E23" s="8"/>
      <c r="F23" s="8"/>
      <c r="G23" s="8"/>
      <c r="H23" s="8"/>
      <c r="I23" s="8"/>
      <c r="J23" s="8"/>
      <c r="K23" s="8"/>
      <c r="L23" s="8"/>
      <c r="M23" s="8"/>
      <c r="N23" s="8"/>
      <c r="O23" s="8"/>
      <c r="P23" s="8"/>
      <c r="Q23" s="8"/>
      <c r="R23" s="8"/>
      <c r="S23" s="8"/>
      <c r="T23" s="8"/>
      <c r="U23" s="8"/>
      <c r="V23" s="8"/>
      <c r="W23" s="8"/>
      <c r="X23" s="8"/>
      <c r="Y23" s="8"/>
      <c r="Z23" s="8"/>
      <c r="AA23" s="8"/>
    </row>
    <row r="24" customFormat="false" ht="13.5" hidden="false" customHeight="true" outlineLevel="0" collapsed="false">
      <c r="A24" s="5"/>
      <c r="B24" s="8"/>
      <c r="C24" s="8"/>
      <c r="D24" s="8"/>
      <c r="E24" s="8"/>
      <c r="F24" s="8"/>
      <c r="G24" s="8"/>
      <c r="H24" s="8"/>
      <c r="I24" s="8"/>
      <c r="J24" s="8"/>
      <c r="K24" s="8"/>
      <c r="L24" s="8"/>
      <c r="M24" s="8"/>
      <c r="N24" s="8"/>
      <c r="O24" s="8"/>
      <c r="P24" s="8"/>
      <c r="Q24" s="8"/>
      <c r="R24" s="8"/>
      <c r="S24" s="8"/>
      <c r="T24" s="8"/>
      <c r="U24" s="8"/>
      <c r="V24" s="8"/>
      <c r="W24" s="8"/>
      <c r="X24" s="8"/>
      <c r="Y24" s="8"/>
      <c r="Z24" s="8"/>
      <c r="AA24" s="8"/>
    </row>
    <row r="25" customFormat="false" ht="13.5" hidden="false" customHeight="true" outlineLevel="0" collapsed="false">
      <c r="A25" s="5"/>
      <c r="B25" s="8"/>
      <c r="C25" s="8"/>
      <c r="D25" s="8"/>
      <c r="E25" s="8"/>
      <c r="F25" s="8"/>
      <c r="G25" s="8"/>
      <c r="H25" s="8"/>
      <c r="I25" s="8"/>
      <c r="J25" s="8"/>
      <c r="K25" s="8"/>
      <c r="L25" s="8"/>
      <c r="M25" s="8"/>
      <c r="N25" s="8"/>
      <c r="O25" s="8"/>
      <c r="P25" s="8"/>
      <c r="Q25" s="8"/>
      <c r="R25" s="8"/>
      <c r="S25" s="8"/>
      <c r="T25" s="8"/>
      <c r="U25" s="8"/>
      <c r="V25" s="8"/>
      <c r="W25" s="8"/>
      <c r="X25" s="8"/>
      <c r="Y25" s="8"/>
      <c r="Z25" s="8"/>
      <c r="AA25" s="8"/>
    </row>
    <row r="26" customFormat="false" ht="13.5" hidden="false" customHeight="true" outlineLevel="0" collapsed="false">
      <c r="A26" s="5"/>
      <c r="B26" s="8"/>
      <c r="C26" s="8"/>
      <c r="D26" s="8"/>
      <c r="E26" s="8"/>
      <c r="F26" s="8"/>
      <c r="G26" s="8"/>
      <c r="H26" s="8"/>
      <c r="I26" s="8"/>
      <c r="J26" s="8"/>
      <c r="K26" s="8"/>
      <c r="L26" s="8"/>
      <c r="M26" s="8"/>
      <c r="N26" s="8"/>
      <c r="O26" s="8"/>
      <c r="P26" s="8"/>
      <c r="Q26" s="8"/>
      <c r="R26" s="8"/>
      <c r="S26" s="8"/>
      <c r="T26" s="8"/>
      <c r="U26" s="8"/>
      <c r="V26" s="8"/>
      <c r="W26" s="8"/>
      <c r="X26" s="8"/>
      <c r="Y26" s="8"/>
      <c r="Z26" s="8"/>
      <c r="AA26" s="8"/>
    </row>
    <row r="27" customFormat="false" ht="13.5" hidden="false" customHeight="true" outlineLevel="0" collapsed="false">
      <c r="A27" s="5"/>
      <c r="B27" s="8"/>
      <c r="C27" s="8"/>
      <c r="D27" s="8"/>
      <c r="E27" s="8"/>
      <c r="F27" s="8"/>
      <c r="G27" s="8"/>
      <c r="H27" s="8"/>
      <c r="I27" s="8"/>
      <c r="J27" s="8"/>
      <c r="K27" s="8"/>
      <c r="L27" s="8"/>
      <c r="M27" s="8"/>
      <c r="N27" s="8"/>
      <c r="O27" s="8"/>
      <c r="P27" s="8"/>
      <c r="Q27" s="8"/>
      <c r="R27" s="8"/>
      <c r="S27" s="8"/>
      <c r="T27" s="8"/>
      <c r="U27" s="8"/>
      <c r="V27" s="8"/>
      <c r="W27" s="8"/>
      <c r="X27" s="8"/>
      <c r="Y27" s="8"/>
      <c r="Z27" s="8"/>
      <c r="AA27" s="8"/>
    </row>
    <row r="28" customFormat="false" ht="13.5" hidden="false" customHeight="true" outlineLevel="0" collapsed="false">
      <c r="A28" s="5"/>
      <c r="B28" s="8"/>
      <c r="C28" s="8"/>
      <c r="D28" s="8"/>
      <c r="E28" s="8"/>
      <c r="F28" s="8"/>
      <c r="G28" s="8"/>
      <c r="H28" s="8"/>
      <c r="I28" s="8"/>
      <c r="J28" s="8"/>
      <c r="K28" s="8"/>
      <c r="L28" s="8"/>
      <c r="M28" s="8"/>
      <c r="N28" s="8"/>
      <c r="O28" s="8"/>
      <c r="P28" s="8"/>
      <c r="Q28" s="8"/>
      <c r="R28" s="8"/>
      <c r="S28" s="8"/>
      <c r="T28" s="8"/>
      <c r="U28" s="8"/>
      <c r="V28" s="8"/>
      <c r="W28" s="8"/>
      <c r="X28" s="8"/>
      <c r="Y28" s="8"/>
      <c r="Z28" s="8"/>
      <c r="AA28" s="8"/>
    </row>
    <row r="29" customFormat="false" ht="10.5" hidden="false" customHeight="true" outlineLevel="0" collapsed="false">
      <c r="A29" s="5"/>
      <c r="B29" s="8"/>
      <c r="C29" s="8"/>
      <c r="D29" s="8"/>
      <c r="E29" s="8"/>
      <c r="F29" s="8"/>
      <c r="G29" s="8"/>
      <c r="H29" s="8"/>
      <c r="I29" s="8"/>
      <c r="J29" s="8"/>
      <c r="K29" s="8"/>
      <c r="L29" s="8"/>
      <c r="M29" s="8"/>
      <c r="N29" s="8"/>
      <c r="O29" s="8"/>
      <c r="P29" s="8"/>
      <c r="Q29" s="8"/>
      <c r="R29" s="8"/>
      <c r="S29" s="8"/>
      <c r="T29" s="8"/>
      <c r="U29" s="8"/>
      <c r="V29" s="8"/>
      <c r="W29" s="8"/>
      <c r="X29" s="8"/>
      <c r="Y29" s="8"/>
      <c r="Z29" s="8"/>
      <c r="AA29" s="8"/>
    </row>
    <row r="30" customFormat="false" ht="19.5" hidden="false" customHeight="true" outlineLevel="0" collapsed="false">
      <c r="A30" s="12" t="s">
        <v>6</v>
      </c>
      <c r="B30" s="8"/>
      <c r="C30" s="8"/>
      <c r="D30" s="8"/>
      <c r="E30" s="8"/>
      <c r="F30" s="8"/>
      <c r="G30" s="8"/>
      <c r="H30" s="8"/>
      <c r="I30" s="8"/>
      <c r="J30" s="8"/>
      <c r="K30" s="8"/>
      <c r="L30" s="8"/>
      <c r="M30" s="8"/>
      <c r="N30" s="8"/>
      <c r="O30" s="8"/>
      <c r="P30" s="8"/>
      <c r="Q30" s="8"/>
      <c r="R30" s="8"/>
      <c r="S30" s="8"/>
      <c r="T30" s="8"/>
      <c r="U30" s="8"/>
      <c r="V30" s="8"/>
      <c r="W30" s="8"/>
      <c r="X30" s="8"/>
      <c r="Y30" s="8"/>
      <c r="Z30" s="8"/>
      <c r="AA30" s="8"/>
    </row>
    <row r="31" customFormat="false" ht="20.1" hidden="false" customHeight="true" outlineLevel="0" collapsed="false">
      <c r="A31" s="8"/>
      <c r="B31" s="5" t="s">
        <v>7</v>
      </c>
      <c r="C31" s="8"/>
      <c r="D31" s="8"/>
      <c r="E31" s="8"/>
      <c r="F31" s="8"/>
      <c r="G31" s="8"/>
      <c r="H31" s="8"/>
      <c r="I31" s="8"/>
      <c r="J31" s="8"/>
      <c r="K31" s="8"/>
      <c r="L31" s="8"/>
      <c r="M31" s="8"/>
      <c r="N31" s="8"/>
      <c r="O31" s="8"/>
      <c r="P31" s="8"/>
      <c r="Q31" s="8"/>
      <c r="R31" s="8"/>
      <c r="S31" s="8"/>
      <c r="T31" s="8"/>
      <c r="U31" s="8"/>
      <c r="V31" s="8"/>
      <c r="W31" s="8"/>
      <c r="X31" s="8"/>
      <c r="Y31" s="8"/>
      <c r="Z31" s="8"/>
      <c r="AA31" s="8"/>
    </row>
    <row r="32" customFormat="false" ht="20.1" hidden="false" customHeight="true" outlineLevel="0" collapsed="false">
      <c r="A32" s="8"/>
      <c r="B32" s="13" t="s">
        <v>8</v>
      </c>
      <c r="C32" s="14" t="s">
        <v>9</v>
      </c>
      <c r="D32" s="14"/>
      <c r="E32" s="14"/>
      <c r="F32" s="14"/>
      <c r="G32" s="14"/>
      <c r="H32" s="14"/>
      <c r="I32" s="14"/>
      <c r="J32" s="14"/>
      <c r="K32" s="14"/>
      <c r="L32" s="14"/>
      <c r="M32" s="8"/>
      <c r="N32" s="8"/>
      <c r="O32" s="8"/>
      <c r="P32" s="8"/>
      <c r="Q32" s="8"/>
      <c r="R32" s="8"/>
      <c r="S32" s="8"/>
      <c r="T32" s="8"/>
      <c r="U32" s="8"/>
      <c r="V32" s="8"/>
      <c r="W32" s="8"/>
      <c r="X32" s="8"/>
      <c r="Y32" s="8"/>
      <c r="Z32" s="8"/>
      <c r="AA32" s="8"/>
    </row>
    <row r="33" customFormat="false" ht="1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 hidden="false" customHeight="true" outlineLevel="0" collapsed="false">
      <c r="A34" s="12" t="s">
        <v>10</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20.1" hidden="false" customHeight="true" outlineLevel="0" collapsed="false">
      <c r="A35" s="8"/>
      <c r="B35" s="5" t="s">
        <v>11</v>
      </c>
      <c r="C35" s="8"/>
      <c r="D35" s="8"/>
      <c r="E35" s="8"/>
      <c r="F35" s="8"/>
      <c r="G35" s="8"/>
      <c r="H35" s="8"/>
      <c r="I35" s="8"/>
      <c r="J35" s="8"/>
      <c r="K35" s="8"/>
      <c r="L35" s="8"/>
      <c r="M35" s="8"/>
      <c r="N35" s="8"/>
      <c r="O35" s="8"/>
      <c r="P35" s="8"/>
      <c r="Q35" s="8"/>
      <c r="R35" s="8"/>
      <c r="S35" s="8"/>
      <c r="T35" s="8"/>
      <c r="U35" s="8"/>
      <c r="V35" s="8"/>
      <c r="W35" s="8"/>
      <c r="X35" s="8"/>
      <c r="Y35" s="8"/>
      <c r="Z35" s="8"/>
      <c r="AA35" s="8"/>
    </row>
    <row r="36" customFormat="false" ht="20.1" hidden="false" customHeight="true" outlineLevel="0" collapsed="false">
      <c r="A36" s="8"/>
      <c r="B36" s="15" t="s">
        <v>12</v>
      </c>
      <c r="C36" s="16" t="s">
        <v>13</v>
      </c>
      <c r="D36" s="16"/>
      <c r="E36" s="16"/>
      <c r="F36" s="16"/>
      <c r="G36" s="16"/>
      <c r="H36" s="16"/>
      <c r="I36" s="16"/>
      <c r="J36" s="16"/>
      <c r="K36" s="16"/>
      <c r="L36" s="16"/>
      <c r="M36" s="17" t="s">
        <v>14</v>
      </c>
      <c r="N36" s="17"/>
      <c r="O36" s="17"/>
      <c r="P36" s="17"/>
      <c r="Q36" s="17"/>
      <c r="R36" s="17"/>
      <c r="S36" s="17"/>
      <c r="T36" s="17"/>
      <c r="U36" s="17"/>
      <c r="V36" s="17"/>
      <c r="W36" s="17"/>
      <c r="X36" s="17"/>
      <c r="Y36" s="8"/>
      <c r="Z36" s="8"/>
      <c r="AA36" s="8"/>
    </row>
    <row r="37" customFormat="false" ht="20.1" hidden="false" customHeight="true" outlineLevel="0" collapsed="false">
      <c r="A37" s="8"/>
      <c r="B37" s="18"/>
      <c r="C37" s="16" t="s">
        <v>15</v>
      </c>
      <c r="D37" s="16"/>
      <c r="E37" s="16"/>
      <c r="F37" s="16"/>
      <c r="G37" s="16"/>
      <c r="H37" s="16"/>
      <c r="I37" s="16"/>
      <c r="J37" s="16"/>
      <c r="K37" s="16"/>
      <c r="L37" s="16"/>
      <c r="M37" s="19" t="s">
        <v>14</v>
      </c>
      <c r="N37" s="19"/>
      <c r="O37" s="19"/>
      <c r="P37" s="19"/>
      <c r="Q37" s="19"/>
      <c r="R37" s="19"/>
      <c r="S37" s="19"/>
      <c r="T37" s="19"/>
      <c r="U37" s="19"/>
      <c r="V37" s="19"/>
      <c r="W37" s="19"/>
      <c r="X37" s="19"/>
      <c r="Y37" s="8"/>
      <c r="Z37" s="8"/>
      <c r="AA37" s="8"/>
      <c r="AC37" s="1" t="s">
        <v>16</v>
      </c>
    </row>
    <row r="38" customFormat="false" ht="20.1" hidden="false" customHeight="true" outlineLevel="0" collapsed="false">
      <c r="A38" s="8"/>
      <c r="B38" s="15" t="s">
        <v>17</v>
      </c>
      <c r="C38" s="16" t="s">
        <v>18</v>
      </c>
      <c r="D38" s="16"/>
      <c r="E38" s="16"/>
      <c r="F38" s="16"/>
      <c r="G38" s="16"/>
      <c r="H38" s="16"/>
      <c r="I38" s="16"/>
      <c r="J38" s="16"/>
      <c r="K38" s="16"/>
      <c r="L38" s="16"/>
      <c r="M38" s="20" t="n">
        <v>1</v>
      </c>
      <c r="N38" s="21" t="n">
        <v>0</v>
      </c>
      <c r="O38" s="21" t="n">
        <v>0</v>
      </c>
      <c r="P38" s="22" t="s">
        <v>19</v>
      </c>
      <c r="Q38" s="21" t="n">
        <v>1</v>
      </c>
      <c r="R38" s="21" t="n">
        <v>2</v>
      </c>
      <c r="S38" s="21" t="n">
        <v>3</v>
      </c>
      <c r="T38" s="23" t="n">
        <v>4</v>
      </c>
      <c r="U38" s="24"/>
      <c r="V38" s="25"/>
      <c r="W38" s="25"/>
      <c r="X38" s="25"/>
      <c r="Y38" s="8"/>
      <c r="Z38" s="8"/>
      <c r="AA38" s="8"/>
      <c r="AC38" s="1" t="str">
        <f aca="false">CONCATENATE(M38,N38,O38,P38,Q38,R38,S38,T38)</f>
        <v>100－1234</v>
      </c>
    </row>
    <row r="39" customFormat="false" ht="20.1" hidden="false" customHeight="true" outlineLevel="0" collapsed="false">
      <c r="A39" s="8"/>
      <c r="B39" s="26"/>
      <c r="C39" s="16" t="s">
        <v>20</v>
      </c>
      <c r="D39" s="16"/>
      <c r="E39" s="16"/>
      <c r="F39" s="16"/>
      <c r="G39" s="16"/>
      <c r="H39" s="16"/>
      <c r="I39" s="16"/>
      <c r="J39" s="16"/>
      <c r="K39" s="16"/>
      <c r="L39" s="16"/>
      <c r="M39" s="19" t="s">
        <v>21</v>
      </c>
      <c r="N39" s="19"/>
      <c r="O39" s="19"/>
      <c r="P39" s="19"/>
      <c r="Q39" s="19"/>
      <c r="R39" s="19"/>
      <c r="S39" s="19"/>
      <c r="T39" s="19"/>
      <c r="U39" s="19"/>
      <c r="V39" s="19"/>
      <c r="W39" s="19"/>
      <c r="X39" s="19"/>
      <c r="Y39" s="8"/>
      <c r="Z39" s="8"/>
      <c r="AA39" s="8"/>
    </row>
    <row r="40" customFormat="false" ht="20.1" hidden="false" customHeight="true" outlineLevel="0" collapsed="false">
      <c r="A40" s="8"/>
      <c r="B40" s="18"/>
      <c r="C40" s="16" t="s">
        <v>22</v>
      </c>
      <c r="D40" s="16"/>
      <c r="E40" s="16"/>
      <c r="F40" s="16"/>
      <c r="G40" s="16"/>
      <c r="H40" s="16"/>
      <c r="I40" s="16"/>
      <c r="J40" s="16"/>
      <c r="K40" s="16"/>
      <c r="L40" s="16"/>
      <c r="M40" s="19" t="s">
        <v>23</v>
      </c>
      <c r="N40" s="19"/>
      <c r="O40" s="19"/>
      <c r="P40" s="19"/>
      <c r="Q40" s="19"/>
      <c r="R40" s="19"/>
      <c r="S40" s="19"/>
      <c r="T40" s="19"/>
      <c r="U40" s="19"/>
      <c r="V40" s="19"/>
      <c r="W40" s="19"/>
      <c r="X40" s="19"/>
      <c r="Y40" s="8"/>
      <c r="Z40" s="8"/>
      <c r="AA40" s="8"/>
    </row>
    <row r="41" customFormat="false" ht="20.1" hidden="false" customHeight="true" outlineLevel="0" collapsed="false">
      <c r="A41" s="8"/>
      <c r="B41" s="15" t="s">
        <v>24</v>
      </c>
      <c r="C41" s="16" t="s">
        <v>25</v>
      </c>
      <c r="D41" s="16"/>
      <c r="E41" s="16"/>
      <c r="F41" s="16"/>
      <c r="G41" s="16"/>
      <c r="H41" s="16"/>
      <c r="I41" s="16"/>
      <c r="J41" s="16"/>
      <c r="K41" s="16"/>
      <c r="L41" s="16"/>
      <c r="M41" s="19" t="s">
        <v>26</v>
      </c>
      <c r="N41" s="19"/>
      <c r="O41" s="19"/>
      <c r="P41" s="19"/>
      <c r="Q41" s="19"/>
      <c r="R41" s="19"/>
      <c r="S41" s="19"/>
      <c r="T41" s="19"/>
      <c r="U41" s="19"/>
      <c r="V41" s="19"/>
      <c r="W41" s="19"/>
      <c r="X41" s="19"/>
      <c r="Y41" s="8"/>
      <c r="Z41" s="8"/>
      <c r="AA41" s="8"/>
    </row>
    <row r="42" customFormat="false" ht="20.1" hidden="false" customHeight="true" outlineLevel="0" collapsed="false">
      <c r="A42" s="8"/>
      <c r="B42" s="18"/>
      <c r="C42" s="16" t="s">
        <v>27</v>
      </c>
      <c r="D42" s="16"/>
      <c r="E42" s="16"/>
      <c r="F42" s="16"/>
      <c r="G42" s="16"/>
      <c r="H42" s="16"/>
      <c r="I42" s="16"/>
      <c r="J42" s="16"/>
      <c r="K42" s="16"/>
      <c r="L42" s="16"/>
      <c r="M42" s="27" t="s">
        <v>28</v>
      </c>
      <c r="N42" s="27"/>
      <c r="O42" s="27"/>
      <c r="P42" s="27"/>
      <c r="Q42" s="27"/>
      <c r="R42" s="27"/>
      <c r="S42" s="27"/>
      <c r="T42" s="27"/>
      <c r="U42" s="27"/>
      <c r="V42" s="27"/>
      <c r="W42" s="27"/>
      <c r="X42" s="27"/>
      <c r="Y42" s="8"/>
      <c r="Z42" s="8"/>
      <c r="AA42" s="8"/>
    </row>
    <row r="43" customFormat="false" ht="20.1" hidden="false" customHeight="true" outlineLevel="0" collapsed="false">
      <c r="A43" s="8"/>
      <c r="B43" s="28" t="s">
        <v>29</v>
      </c>
      <c r="C43" s="16" t="s">
        <v>13</v>
      </c>
      <c r="D43" s="16"/>
      <c r="E43" s="16"/>
      <c r="F43" s="16"/>
      <c r="G43" s="16"/>
      <c r="H43" s="16"/>
      <c r="I43" s="16"/>
      <c r="J43" s="16"/>
      <c r="K43" s="16"/>
      <c r="L43" s="16"/>
      <c r="M43" s="19" t="s">
        <v>30</v>
      </c>
      <c r="N43" s="19"/>
      <c r="O43" s="19"/>
      <c r="P43" s="19"/>
      <c r="Q43" s="19"/>
      <c r="R43" s="19"/>
      <c r="S43" s="19"/>
      <c r="T43" s="19"/>
      <c r="U43" s="19"/>
      <c r="V43" s="19"/>
      <c r="W43" s="19"/>
      <c r="X43" s="19"/>
      <c r="Y43" s="8"/>
      <c r="Z43" s="8"/>
      <c r="AA43" s="8"/>
    </row>
    <row r="44" customFormat="false" ht="20.1" hidden="false" customHeight="true" outlineLevel="0" collapsed="false">
      <c r="A44" s="8"/>
      <c r="B44" s="28"/>
      <c r="C44" s="29" t="s">
        <v>27</v>
      </c>
      <c r="D44" s="29"/>
      <c r="E44" s="29"/>
      <c r="F44" s="29"/>
      <c r="G44" s="29"/>
      <c r="H44" s="29"/>
      <c r="I44" s="29"/>
      <c r="J44" s="29"/>
      <c r="K44" s="29"/>
      <c r="L44" s="29"/>
      <c r="M44" s="19" t="s">
        <v>31</v>
      </c>
      <c r="N44" s="19"/>
      <c r="O44" s="19"/>
      <c r="P44" s="19"/>
      <c r="Q44" s="19"/>
      <c r="R44" s="19"/>
      <c r="S44" s="19"/>
      <c r="T44" s="19"/>
      <c r="U44" s="19"/>
      <c r="V44" s="19"/>
      <c r="W44" s="19"/>
      <c r="X44" s="19"/>
      <c r="Y44" s="8"/>
      <c r="Z44" s="8"/>
      <c r="AA44" s="8"/>
    </row>
    <row r="45" customFormat="false" ht="20.1" hidden="false" customHeight="true" outlineLevel="0" collapsed="false">
      <c r="A45" s="8"/>
      <c r="B45" s="15" t="s">
        <v>32</v>
      </c>
      <c r="C45" s="16" t="s">
        <v>33</v>
      </c>
      <c r="D45" s="16"/>
      <c r="E45" s="16"/>
      <c r="F45" s="16"/>
      <c r="G45" s="16"/>
      <c r="H45" s="16"/>
      <c r="I45" s="16"/>
      <c r="J45" s="16"/>
      <c r="K45" s="16"/>
      <c r="L45" s="16"/>
      <c r="M45" s="30" t="s">
        <v>34</v>
      </c>
      <c r="N45" s="30"/>
      <c r="O45" s="30"/>
      <c r="P45" s="30"/>
      <c r="Q45" s="30"/>
      <c r="R45" s="30"/>
      <c r="S45" s="30"/>
      <c r="T45" s="30"/>
      <c r="U45" s="30"/>
      <c r="V45" s="30"/>
      <c r="W45" s="30"/>
      <c r="X45" s="30"/>
      <c r="Y45" s="8"/>
      <c r="Z45" s="8"/>
      <c r="AA45" s="8"/>
    </row>
    <row r="46" customFormat="false" ht="20.1" hidden="false" customHeight="true" outlineLevel="0" collapsed="false">
      <c r="A46" s="8"/>
      <c r="B46" s="31"/>
      <c r="C46" s="32" t="s">
        <v>35</v>
      </c>
      <c r="D46" s="32"/>
      <c r="E46" s="32"/>
      <c r="F46" s="32"/>
      <c r="G46" s="32"/>
      <c r="H46" s="32"/>
      <c r="I46" s="32"/>
      <c r="J46" s="32"/>
      <c r="K46" s="32"/>
      <c r="L46" s="32"/>
      <c r="M46" s="33" t="s">
        <v>36</v>
      </c>
      <c r="N46" s="33"/>
      <c r="O46" s="33"/>
      <c r="P46" s="33"/>
      <c r="Q46" s="33"/>
      <c r="R46" s="33"/>
      <c r="S46" s="33"/>
      <c r="T46" s="33"/>
      <c r="U46" s="33"/>
      <c r="V46" s="33"/>
      <c r="W46" s="33"/>
      <c r="X46" s="33"/>
      <c r="Y46" s="8"/>
      <c r="Z46" s="8"/>
      <c r="AA46" s="8"/>
    </row>
    <row r="47" customFormat="false" ht="16.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customFormat="false" ht="20.1" hidden="false" customHeight="true" outlineLevel="0" collapsed="false">
      <c r="A48" s="12" t="s">
        <v>37</v>
      </c>
      <c r="B48" s="8"/>
      <c r="C48" s="8"/>
      <c r="D48" s="8"/>
      <c r="E48" s="8"/>
      <c r="F48" s="8"/>
      <c r="G48" s="8"/>
      <c r="H48" s="8"/>
      <c r="I48" s="8"/>
      <c r="J48" s="8"/>
      <c r="K48" s="8"/>
      <c r="L48" s="8"/>
      <c r="M48" s="8"/>
      <c r="N48" s="8"/>
      <c r="O48" s="8"/>
      <c r="P48" s="8"/>
      <c r="Q48" s="8"/>
      <c r="R48" s="8"/>
      <c r="S48" s="8"/>
      <c r="T48" s="8"/>
      <c r="U48" s="8"/>
      <c r="V48" s="8"/>
      <c r="W48" s="8"/>
      <c r="X48" s="8"/>
      <c r="Y48" s="8"/>
      <c r="Z48" s="8"/>
      <c r="AA48" s="8"/>
    </row>
    <row r="49" customFormat="false" ht="14.25" hidden="false" customHeight="false" outlineLevel="0" collapsed="false">
      <c r="A49" s="8"/>
      <c r="B49" s="5" t="s">
        <v>38</v>
      </c>
      <c r="C49" s="8"/>
      <c r="D49" s="8"/>
      <c r="E49" s="8"/>
      <c r="F49" s="8"/>
      <c r="G49" s="8"/>
      <c r="H49" s="8"/>
      <c r="I49" s="8"/>
      <c r="J49" s="8"/>
      <c r="K49" s="8"/>
      <c r="L49" s="8"/>
      <c r="M49" s="8"/>
      <c r="N49" s="8"/>
      <c r="O49" s="8"/>
      <c r="P49" s="8"/>
      <c r="Q49" s="8"/>
      <c r="R49" s="8"/>
      <c r="S49" s="8"/>
      <c r="T49" s="8"/>
      <c r="U49" s="8"/>
      <c r="V49" s="8"/>
      <c r="W49" s="8"/>
      <c r="X49" s="34"/>
      <c r="Y49" s="8"/>
      <c r="Z49" s="8"/>
      <c r="AA49" s="8"/>
    </row>
    <row r="50" customFormat="false" ht="13.5" hidden="false" customHeight="false" outlineLevel="0" collapsed="false">
      <c r="A50" s="8"/>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customFormat="false" ht="28.5" hidden="false" customHeight="true" outlineLevel="0" collapsed="false">
      <c r="A51" s="8"/>
      <c r="B51" s="37" t="s">
        <v>39</v>
      </c>
      <c r="C51" s="38" t="s">
        <v>40</v>
      </c>
      <c r="D51" s="38"/>
      <c r="E51" s="38"/>
      <c r="F51" s="38"/>
      <c r="G51" s="38"/>
      <c r="H51" s="38"/>
      <c r="I51" s="38"/>
      <c r="J51" s="38"/>
      <c r="K51" s="38"/>
      <c r="L51" s="38"/>
      <c r="M51" s="38" t="s">
        <v>41</v>
      </c>
      <c r="N51" s="38"/>
      <c r="O51" s="38"/>
      <c r="P51" s="38"/>
      <c r="Q51" s="38"/>
      <c r="R51" s="37" t="s">
        <v>42</v>
      </c>
      <c r="S51" s="37"/>
      <c r="T51" s="37"/>
      <c r="U51" s="37"/>
      <c r="V51" s="37"/>
      <c r="W51" s="37"/>
      <c r="X51" s="38" t="s">
        <v>43</v>
      </c>
      <c r="Y51" s="38" t="s">
        <v>44</v>
      </c>
      <c r="Z51" s="39"/>
      <c r="AA51" s="39"/>
    </row>
    <row r="52" customFormat="false" ht="28.5" hidden="false" customHeight="true" outlineLevel="0" collapsed="false">
      <c r="A52" s="8"/>
      <c r="B52" s="37"/>
      <c r="C52" s="38"/>
      <c r="D52" s="38"/>
      <c r="E52" s="38"/>
      <c r="F52" s="38"/>
      <c r="G52" s="38"/>
      <c r="H52" s="38"/>
      <c r="I52" s="38"/>
      <c r="J52" s="38"/>
      <c r="K52" s="38"/>
      <c r="L52" s="38"/>
      <c r="M52" s="38"/>
      <c r="N52" s="38"/>
      <c r="O52" s="38"/>
      <c r="P52" s="38"/>
      <c r="Q52" s="38"/>
      <c r="R52" s="40" t="s">
        <v>45</v>
      </c>
      <c r="S52" s="40"/>
      <c r="T52" s="40"/>
      <c r="U52" s="40"/>
      <c r="V52" s="40"/>
      <c r="W52" s="41" t="s">
        <v>46</v>
      </c>
      <c r="X52" s="38"/>
      <c r="Y52" s="38"/>
      <c r="Z52" s="34"/>
      <c r="AA52" s="34"/>
    </row>
    <row r="53" customFormat="false" ht="33.95" hidden="false" customHeight="true" outlineLevel="0" collapsed="false">
      <c r="A53" s="8"/>
      <c r="B53" s="42" t="n">
        <v>1</v>
      </c>
      <c r="C53" s="43" t="n">
        <v>1334567890</v>
      </c>
      <c r="D53" s="43"/>
      <c r="E53" s="43"/>
      <c r="F53" s="43"/>
      <c r="G53" s="43"/>
      <c r="H53" s="43"/>
      <c r="I53" s="43"/>
      <c r="J53" s="43"/>
      <c r="K53" s="43"/>
      <c r="L53" s="43"/>
      <c r="M53" s="44" t="s">
        <v>47</v>
      </c>
      <c r="N53" s="44"/>
      <c r="O53" s="44"/>
      <c r="P53" s="44"/>
      <c r="Q53" s="44"/>
      <c r="R53" s="45" t="s">
        <v>47</v>
      </c>
      <c r="S53" s="45"/>
      <c r="T53" s="45"/>
      <c r="U53" s="45"/>
      <c r="V53" s="45"/>
      <c r="W53" s="45" t="s">
        <v>48</v>
      </c>
      <c r="X53" s="46" t="s">
        <v>49</v>
      </c>
      <c r="Y53" s="47" t="s">
        <v>50</v>
      </c>
      <c r="Z53" s="48"/>
      <c r="AA53" s="49"/>
    </row>
    <row r="54" customFormat="false" ht="33.95" hidden="false" customHeight="true" outlineLevel="0" collapsed="false">
      <c r="A54" s="8"/>
      <c r="B54" s="50" t="n">
        <f aca="false">B53+1</f>
        <v>2</v>
      </c>
      <c r="C54" s="51" t="n">
        <v>1334567890</v>
      </c>
      <c r="D54" s="51"/>
      <c r="E54" s="51"/>
      <c r="F54" s="51"/>
      <c r="G54" s="51"/>
      <c r="H54" s="51"/>
      <c r="I54" s="51"/>
      <c r="J54" s="51"/>
      <c r="K54" s="51"/>
      <c r="L54" s="51"/>
      <c r="M54" s="52" t="s">
        <v>51</v>
      </c>
      <c r="N54" s="52"/>
      <c r="O54" s="52"/>
      <c r="P54" s="52"/>
      <c r="Q54" s="52"/>
      <c r="R54" s="53" t="s">
        <v>47</v>
      </c>
      <c r="S54" s="53"/>
      <c r="T54" s="53"/>
      <c r="U54" s="53"/>
      <c r="V54" s="53"/>
      <c r="W54" s="53" t="s">
        <v>48</v>
      </c>
      <c r="X54" s="52" t="s">
        <v>49</v>
      </c>
      <c r="Y54" s="54" t="s">
        <v>52</v>
      </c>
      <c r="Z54" s="48"/>
      <c r="AA54" s="49"/>
    </row>
    <row r="55" customFormat="false" ht="33.95" hidden="false" customHeight="true" outlineLevel="0" collapsed="false">
      <c r="A55" s="8"/>
      <c r="B55" s="50" t="n">
        <f aca="false">B54+1</f>
        <v>3</v>
      </c>
      <c r="C55" s="51" t="n">
        <v>1334567891</v>
      </c>
      <c r="D55" s="51"/>
      <c r="E55" s="51"/>
      <c r="F55" s="51"/>
      <c r="G55" s="51"/>
      <c r="H55" s="51"/>
      <c r="I55" s="51"/>
      <c r="J55" s="51"/>
      <c r="K55" s="51"/>
      <c r="L55" s="51"/>
      <c r="M55" s="53" t="s">
        <v>47</v>
      </c>
      <c r="N55" s="53"/>
      <c r="O55" s="53"/>
      <c r="P55" s="53"/>
      <c r="Q55" s="53"/>
      <c r="R55" s="53" t="s">
        <v>47</v>
      </c>
      <c r="S55" s="53"/>
      <c r="T55" s="53"/>
      <c r="U55" s="53"/>
      <c r="V55" s="53"/>
      <c r="W55" s="53" t="s">
        <v>48</v>
      </c>
      <c r="X55" s="52" t="s">
        <v>53</v>
      </c>
      <c r="Y55" s="54" t="s">
        <v>54</v>
      </c>
      <c r="Z55" s="48"/>
      <c r="AA55" s="49"/>
    </row>
    <row r="56" customFormat="false" ht="33.95" hidden="false" customHeight="true" outlineLevel="0" collapsed="false">
      <c r="A56" s="8"/>
      <c r="B56" s="50" t="n">
        <f aca="false">B55+1</f>
        <v>4</v>
      </c>
      <c r="C56" s="51" t="n">
        <v>1334567892</v>
      </c>
      <c r="D56" s="51"/>
      <c r="E56" s="51"/>
      <c r="F56" s="51"/>
      <c r="G56" s="51"/>
      <c r="H56" s="51"/>
      <c r="I56" s="51"/>
      <c r="J56" s="51"/>
      <c r="K56" s="51"/>
      <c r="L56" s="51"/>
      <c r="M56" s="53" t="s">
        <v>55</v>
      </c>
      <c r="N56" s="53"/>
      <c r="O56" s="53"/>
      <c r="P56" s="53"/>
      <c r="Q56" s="53"/>
      <c r="R56" s="53" t="s">
        <v>47</v>
      </c>
      <c r="S56" s="53"/>
      <c r="T56" s="53"/>
      <c r="U56" s="53"/>
      <c r="V56" s="53"/>
      <c r="W56" s="53" t="s">
        <v>55</v>
      </c>
      <c r="X56" s="52" t="s">
        <v>56</v>
      </c>
      <c r="Y56" s="54" t="s">
        <v>57</v>
      </c>
      <c r="Z56" s="48"/>
      <c r="AA56" s="49"/>
    </row>
    <row r="57" customFormat="false" ht="33.95" hidden="false" customHeight="true" outlineLevel="0" collapsed="false">
      <c r="A57" s="8"/>
      <c r="B57" s="50" t="n">
        <f aca="false">B56+1</f>
        <v>5</v>
      </c>
      <c r="C57" s="51" t="n">
        <v>1334567893</v>
      </c>
      <c r="D57" s="51"/>
      <c r="E57" s="51"/>
      <c r="F57" s="51"/>
      <c r="G57" s="51"/>
      <c r="H57" s="51"/>
      <c r="I57" s="51"/>
      <c r="J57" s="51"/>
      <c r="K57" s="51"/>
      <c r="L57" s="51"/>
      <c r="M57" s="53" t="s">
        <v>58</v>
      </c>
      <c r="N57" s="53"/>
      <c r="O57" s="53"/>
      <c r="P57" s="53"/>
      <c r="Q57" s="53"/>
      <c r="R57" s="53" t="s">
        <v>58</v>
      </c>
      <c r="S57" s="53"/>
      <c r="T57" s="53"/>
      <c r="U57" s="53"/>
      <c r="V57" s="53"/>
      <c r="W57" s="53" t="s">
        <v>59</v>
      </c>
      <c r="X57" s="52" t="s">
        <v>60</v>
      </c>
      <c r="Y57" s="54" t="s">
        <v>61</v>
      </c>
      <c r="Z57" s="48"/>
      <c r="AA57" s="49"/>
    </row>
    <row r="58" customFormat="false" ht="33.95" hidden="false" customHeight="true" outlineLevel="0" collapsed="false">
      <c r="A58" s="8"/>
      <c r="B58" s="50" t="n">
        <f aca="false">B57+1</f>
        <v>6</v>
      </c>
      <c r="C58" s="51" t="n">
        <v>1334567893</v>
      </c>
      <c r="D58" s="51"/>
      <c r="E58" s="51"/>
      <c r="F58" s="51"/>
      <c r="G58" s="51"/>
      <c r="H58" s="51"/>
      <c r="I58" s="51"/>
      <c r="J58" s="51"/>
      <c r="K58" s="51"/>
      <c r="L58" s="51"/>
      <c r="M58" s="53" t="s">
        <v>58</v>
      </c>
      <c r="N58" s="53"/>
      <c r="O58" s="53"/>
      <c r="P58" s="53"/>
      <c r="Q58" s="53"/>
      <c r="R58" s="53" t="s">
        <v>58</v>
      </c>
      <c r="S58" s="53"/>
      <c r="T58" s="53"/>
      <c r="U58" s="53"/>
      <c r="V58" s="53"/>
      <c r="W58" s="53" t="s">
        <v>59</v>
      </c>
      <c r="X58" s="52" t="s">
        <v>60</v>
      </c>
      <c r="Y58" s="54" t="s">
        <v>61</v>
      </c>
      <c r="Z58" s="48"/>
      <c r="AA58" s="49"/>
    </row>
    <row r="59" customFormat="false" ht="33.95" hidden="false" customHeight="true" outlineLevel="0" collapsed="false">
      <c r="A59" s="8"/>
      <c r="B59" s="50" t="n">
        <f aca="false">B58+1</f>
        <v>7</v>
      </c>
      <c r="C59" s="51" t="n">
        <v>1334567894</v>
      </c>
      <c r="D59" s="51"/>
      <c r="E59" s="51"/>
      <c r="F59" s="51"/>
      <c r="G59" s="51"/>
      <c r="H59" s="51"/>
      <c r="I59" s="51"/>
      <c r="J59" s="51"/>
      <c r="K59" s="51"/>
      <c r="L59" s="51"/>
      <c r="M59" s="53" t="s">
        <v>58</v>
      </c>
      <c r="N59" s="53"/>
      <c r="O59" s="53"/>
      <c r="P59" s="53"/>
      <c r="Q59" s="53"/>
      <c r="R59" s="53" t="s">
        <v>58</v>
      </c>
      <c r="S59" s="53"/>
      <c r="T59" s="53"/>
      <c r="U59" s="53"/>
      <c r="V59" s="53"/>
      <c r="W59" s="53" t="s">
        <v>59</v>
      </c>
      <c r="X59" s="52" t="s">
        <v>60</v>
      </c>
      <c r="Y59" s="54" t="s">
        <v>62</v>
      </c>
      <c r="Z59" s="48"/>
      <c r="AA59" s="49"/>
    </row>
    <row r="60" customFormat="false" ht="33.95" hidden="false" customHeight="true" outlineLevel="0" collapsed="false">
      <c r="A60" s="8"/>
      <c r="B60" s="50" t="n">
        <f aca="false">B59+1</f>
        <v>8</v>
      </c>
      <c r="C60" s="55"/>
      <c r="D60" s="55"/>
      <c r="E60" s="55"/>
      <c r="F60" s="55"/>
      <c r="G60" s="55"/>
      <c r="H60" s="55"/>
      <c r="I60" s="55"/>
      <c r="J60" s="55"/>
      <c r="K60" s="55"/>
      <c r="L60" s="55"/>
      <c r="M60" s="53"/>
      <c r="N60" s="53"/>
      <c r="O60" s="53"/>
      <c r="P60" s="53"/>
      <c r="Q60" s="53"/>
      <c r="R60" s="53"/>
      <c r="S60" s="53"/>
      <c r="T60" s="53"/>
      <c r="U60" s="53"/>
      <c r="V60" s="53"/>
      <c r="W60" s="56"/>
      <c r="X60" s="52"/>
      <c r="Y60" s="54"/>
      <c r="Z60" s="48"/>
      <c r="AA60" s="49"/>
    </row>
    <row r="61" customFormat="false" ht="33.95" hidden="false" customHeight="true" outlineLevel="0" collapsed="false">
      <c r="A61" s="8"/>
      <c r="B61" s="50" t="n">
        <f aca="false">B60+1</f>
        <v>9</v>
      </c>
      <c r="C61" s="55"/>
      <c r="D61" s="55"/>
      <c r="E61" s="55"/>
      <c r="F61" s="55"/>
      <c r="G61" s="55"/>
      <c r="H61" s="55"/>
      <c r="I61" s="55"/>
      <c r="J61" s="55"/>
      <c r="K61" s="55"/>
      <c r="L61" s="55"/>
      <c r="M61" s="53"/>
      <c r="N61" s="53"/>
      <c r="O61" s="53"/>
      <c r="P61" s="53"/>
      <c r="Q61" s="53"/>
      <c r="R61" s="53"/>
      <c r="S61" s="53"/>
      <c r="T61" s="53"/>
      <c r="U61" s="53"/>
      <c r="V61" s="53"/>
      <c r="W61" s="56"/>
      <c r="X61" s="52"/>
      <c r="Y61" s="54"/>
      <c r="Z61" s="48"/>
      <c r="AA61" s="49"/>
    </row>
    <row r="62" customFormat="false" ht="33.95" hidden="false" customHeight="true" outlineLevel="0" collapsed="false">
      <c r="A62" s="8"/>
      <c r="B62" s="50" t="n">
        <f aca="false">B61+1</f>
        <v>10</v>
      </c>
      <c r="C62" s="55"/>
      <c r="D62" s="55"/>
      <c r="E62" s="55"/>
      <c r="F62" s="55"/>
      <c r="G62" s="55"/>
      <c r="H62" s="55"/>
      <c r="I62" s="55"/>
      <c r="J62" s="55"/>
      <c r="K62" s="55"/>
      <c r="L62" s="55"/>
      <c r="M62" s="53"/>
      <c r="N62" s="53"/>
      <c r="O62" s="53"/>
      <c r="P62" s="53"/>
      <c r="Q62" s="53"/>
      <c r="R62" s="53"/>
      <c r="S62" s="53"/>
      <c r="T62" s="53"/>
      <c r="U62" s="53"/>
      <c r="V62" s="53"/>
      <c r="W62" s="56"/>
      <c r="X62" s="52"/>
      <c r="Y62" s="54"/>
      <c r="Z62" s="48"/>
      <c r="AA62" s="49"/>
    </row>
    <row r="63" customFormat="false" ht="33.95" hidden="false" customHeight="true" outlineLevel="0" collapsed="false">
      <c r="A63" s="8"/>
      <c r="B63" s="50" t="n">
        <f aca="false">B62+1</f>
        <v>11</v>
      </c>
      <c r="C63" s="55"/>
      <c r="D63" s="55"/>
      <c r="E63" s="55"/>
      <c r="F63" s="55"/>
      <c r="G63" s="55"/>
      <c r="H63" s="55"/>
      <c r="I63" s="55"/>
      <c r="J63" s="55"/>
      <c r="K63" s="55"/>
      <c r="L63" s="55"/>
      <c r="M63" s="53"/>
      <c r="N63" s="53"/>
      <c r="O63" s="53"/>
      <c r="P63" s="53"/>
      <c r="Q63" s="53"/>
      <c r="R63" s="53"/>
      <c r="S63" s="53"/>
      <c r="T63" s="53"/>
      <c r="U63" s="53"/>
      <c r="V63" s="53"/>
      <c r="W63" s="56"/>
      <c r="X63" s="52"/>
      <c r="Y63" s="54"/>
      <c r="Z63" s="48"/>
      <c r="AA63" s="49"/>
    </row>
    <row r="64" customFormat="false" ht="33.95" hidden="false" customHeight="true" outlineLevel="0" collapsed="false">
      <c r="A64" s="8"/>
      <c r="B64" s="50" t="n">
        <f aca="false">B63+1</f>
        <v>12</v>
      </c>
      <c r="C64" s="55"/>
      <c r="D64" s="55"/>
      <c r="E64" s="55"/>
      <c r="F64" s="55"/>
      <c r="G64" s="55"/>
      <c r="H64" s="55"/>
      <c r="I64" s="55"/>
      <c r="J64" s="55"/>
      <c r="K64" s="55"/>
      <c r="L64" s="55"/>
      <c r="M64" s="53"/>
      <c r="N64" s="53"/>
      <c r="O64" s="53"/>
      <c r="P64" s="53"/>
      <c r="Q64" s="53"/>
      <c r="R64" s="53"/>
      <c r="S64" s="53"/>
      <c r="T64" s="53"/>
      <c r="U64" s="53"/>
      <c r="V64" s="53"/>
      <c r="W64" s="56"/>
      <c r="X64" s="52"/>
      <c r="Y64" s="54"/>
      <c r="Z64" s="48"/>
      <c r="AA64" s="49"/>
    </row>
    <row r="65" customFormat="false" ht="33.95" hidden="false" customHeight="true" outlineLevel="0" collapsed="false">
      <c r="A65" s="8"/>
      <c r="B65" s="50" t="n">
        <f aca="false">B64+1</f>
        <v>13</v>
      </c>
      <c r="C65" s="55"/>
      <c r="D65" s="55"/>
      <c r="E65" s="55"/>
      <c r="F65" s="55"/>
      <c r="G65" s="55"/>
      <c r="H65" s="55"/>
      <c r="I65" s="55"/>
      <c r="J65" s="55"/>
      <c r="K65" s="55"/>
      <c r="L65" s="55"/>
      <c r="M65" s="53"/>
      <c r="N65" s="53"/>
      <c r="O65" s="53"/>
      <c r="P65" s="53"/>
      <c r="Q65" s="53"/>
      <c r="R65" s="53"/>
      <c r="S65" s="53"/>
      <c r="T65" s="53"/>
      <c r="U65" s="53"/>
      <c r="V65" s="53"/>
      <c r="W65" s="56"/>
      <c r="X65" s="52"/>
      <c r="Y65" s="54"/>
      <c r="Z65" s="48"/>
      <c r="AA65" s="49"/>
    </row>
    <row r="66" customFormat="false" ht="33.95" hidden="false" customHeight="true" outlineLevel="0" collapsed="false">
      <c r="A66" s="8"/>
      <c r="B66" s="50" t="n">
        <f aca="false">B65+1</f>
        <v>14</v>
      </c>
      <c r="C66" s="55"/>
      <c r="D66" s="55"/>
      <c r="E66" s="55"/>
      <c r="F66" s="55"/>
      <c r="G66" s="55"/>
      <c r="H66" s="55"/>
      <c r="I66" s="55"/>
      <c r="J66" s="55"/>
      <c r="K66" s="55"/>
      <c r="L66" s="55"/>
      <c r="M66" s="53"/>
      <c r="N66" s="53"/>
      <c r="O66" s="53"/>
      <c r="P66" s="53"/>
      <c r="Q66" s="53"/>
      <c r="R66" s="53"/>
      <c r="S66" s="53"/>
      <c r="T66" s="53"/>
      <c r="U66" s="53"/>
      <c r="V66" s="53"/>
      <c r="W66" s="56"/>
      <c r="X66" s="52"/>
      <c r="Y66" s="54"/>
      <c r="Z66" s="48"/>
      <c r="AA66" s="49"/>
    </row>
    <row r="67" customFormat="false" ht="33.95" hidden="false" customHeight="true" outlineLevel="0" collapsed="false">
      <c r="A67" s="8"/>
      <c r="B67" s="50" t="n">
        <f aca="false">B66+1</f>
        <v>15</v>
      </c>
      <c r="C67" s="55"/>
      <c r="D67" s="55"/>
      <c r="E67" s="55"/>
      <c r="F67" s="55"/>
      <c r="G67" s="55"/>
      <c r="H67" s="55"/>
      <c r="I67" s="55"/>
      <c r="J67" s="55"/>
      <c r="K67" s="55"/>
      <c r="L67" s="55"/>
      <c r="M67" s="53"/>
      <c r="N67" s="53"/>
      <c r="O67" s="53"/>
      <c r="P67" s="53"/>
      <c r="Q67" s="53"/>
      <c r="R67" s="53"/>
      <c r="S67" s="53"/>
      <c r="T67" s="53"/>
      <c r="U67" s="53"/>
      <c r="V67" s="53"/>
      <c r="W67" s="56"/>
      <c r="X67" s="52"/>
      <c r="Y67" s="54"/>
      <c r="Z67" s="48"/>
      <c r="AA67" s="49"/>
    </row>
    <row r="68" customFormat="false" ht="33.95" hidden="false" customHeight="true" outlineLevel="0" collapsed="false">
      <c r="A68" s="8"/>
      <c r="B68" s="50" t="n">
        <f aca="false">B67+1</f>
        <v>16</v>
      </c>
      <c r="C68" s="55"/>
      <c r="D68" s="55"/>
      <c r="E68" s="55"/>
      <c r="F68" s="55"/>
      <c r="G68" s="55"/>
      <c r="H68" s="55"/>
      <c r="I68" s="55"/>
      <c r="J68" s="55"/>
      <c r="K68" s="55"/>
      <c r="L68" s="55"/>
      <c r="M68" s="53"/>
      <c r="N68" s="53"/>
      <c r="O68" s="53"/>
      <c r="P68" s="53"/>
      <c r="Q68" s="53"/>
      <c r="R68" s="53"/>
      <c r="S68" s="53"/>
      <c r="T68" s="53"/>
      <c r="U68" s="53"/>
      <c r="V68" s="53"/>
      <c r="W68" s="56"/>
      <c r="X68" s="52"/>
      <c r="Y68" s="54"/>
      <c r="Z68" s="48"/>
      <c r="AA68" s="49"/>
    </row>
    <row r="69" customFormat="false" ht="33.95" hidden="false" customHeight="true" outlineLevel="0" collapsed="false">
      <c r="A69" s="8"/>
      <c r="B69" s="50" t="n">
        <f aca="false">B68+1</f>
        <v>17</v>
      </c>
      <c r="C69" s="55"/>
      <c r="D69" s="55"/>
      <c r="E69" s="55"/>
      <c r="F69" s="55"/>
      <c r="G69" s="55"/>
      <c r="H69" s="55"/>
      <c r="I69" s="55"/>
      <c r="J69" s="55"/>
      <c r="K69" s="55"/>
      <c r="L69" s="55"/>
      <c r="M69" s="53"/>
      <c r="N69" s="53"/>
      <c r="O69" s="53"/>
      <c r="P69" s="53"/>
      <c r="Q69" s="53"/>
      <c r="R69" s="53"/>
      <c r="S69" s="53"/>
      <c r="T69" s="53"/>
      <c r="U69" s="53"/>
      <c r="V69" s="53"/>
      <c r="W69" s="56"/>
      <c r="X69" s="52"/>
      <c r="Y69" s="54"/>
      <c r="Z69" s="48"/>
      <c r="AA69" s="49"/>
    </row>
    <row r="70" customFormat="false" ht="33.95" hidden="false" customHeight="true" outlineLevel="0" collapsed="false">
      <c r="A70" s="8"/>
      <c r="B70" s="50" t="n">
        <f aca="false">B69+1</f>
        <v>18</v>
      </c>
      <c r="C70" s="55"/>
      <c r="D70" s="55"/>
      <c r="E70" s="55"/>
      <c r="F70" s="55"/>
      <c r="G70" s="55"/>
      <c r="H70" s="55"/>
      <c r="I70" s="55"/>
      <c r="J70" s="55"/>
      <c r="K70" s="55"/>
      <c r="L70" s="55"/>
      <c r="M70" s="53"/>
      <c r="N70" s="53"/>
      <c r="O70" s="53"/>
      <c r="P70" s="53"/>
      <c r="Q70" s="53"/>
      <c r="R70" s="53"/>
      <c r="S70" s="53"/>
      <c r="T70" s="53"/>
      <c r="U70" s="53"/>
      <c r="V70" s="53"/>
      <c r="W70" s="56"/>
      <c r="X70" s="52"/>
      <c r="Y70" s="54"/>
      <c r="Z70" s="48"/>
      <c r="AA70" s="49"/>
    </row>
    <row r="71" customFormat="false" ht="33.95" hidden="false" customHeight="true" outlineLevel="0" collapsed="false">
      <c r="A71" s="8"/>
      <c r="B71" s="50" t="n">
        <f aca="false">B70+1</f>
        <v>19</v>
      </c>
      <c r="C71" s="55"/>
      <c r="D71" s="55"/>
      <c r="E71" s="55"/>
      <c r="F71" s="55"/>
      <c r="G71" s="55"/>
      <c r="H71" s="55"/>
      <c r="I71" s="55"/>
      <c r="J71" s="55"/>
      <c r="K71" s="55"/>
      <c r="L71" s="55"/>
      <c r="M71" s="53"/>
      <c r="N71" s="53"/>
      <c r="O71" s="53"/>
      <c r="P71" s="53"/>
      <c r="Q71" s="53"/>
      <c r="R71" s="53"/>
      <c r="S71" s="53"/>
      <c r="T71" s="53"/>
      <c r="U71" s="53"/>
      <c r="V71" s="53"/>
      <c r="W71" s="56"/>
      <c r="X71" s="52"/>
      <c r="Y71" s="54"/>
      <c r="Z71" s="48"/>
      <c r="AA71" s="49"/>
    </row>
    <row r="72" customFormat="false" ht="33.95" hidden="false" customHeight="true" outlineLevel="0" collapsed="false">
      <c r="A72" s="8"/>
      <c r="B72" s="50" t="n">
        <f aca="false">B71+1</f>
        <v>20</v>
      </c>
      <c r="C72" s="55"/>
      <c r="D72" s="55"/>
      <c r="E72" s="55"/>
      <c r="F72" s="55"/>
      <c r="G72" s="55"/>
      <c r="H72" s="55"/>
      <c r="I72" s="55"/>
      <c r="J72" s="55"/>
      <c r="K72" s="55"/>
      <c r="L72" s="55"/>
      <c r="M72" s="53"/>
      <c r="N72" s="53"/>
      <c r="O72" s="53"/>
      <c r="P72" s="53"/>
      <c r="Q72" s="53"/>
      <c r="R72" s="53"/>
      <c r="S72" s="53"/>
      <c r="T72" s="53"/>
      <c r="U72" s="53"/>
      <c r="V72" s="53"/>
      <c r="W72" s="56"/>
      <c r="X72" s="52"/>
      <c r="Y72" s="54"/>
      <c r="Z72" s="48"/>
      <c r="AA72" s="49"/>
    </row>
    <row r="73" customFormat="false" ht="33.95" hidden="false" customHeight="true" outlineLevel="0" collapsed="false">
      <c r="A73" s="8"/>
      <c r="B73" s="50" t="n">
        <f aca="false">B72+1</f>
        <v>21</v>
      </c>
      <c r="C73" s="55"/>
      <c r="D73" s="55"/>
      <c r="E73" s="55"/>
      <c r="F73" s="55"/>
      <c r="G73" s="55"/>
      <c r="H73" s="55"/>
      <c r="I73" s="55"/>
      <c r="J73" s="55"/>
      <c r="K73" s="55"/>
      <c r="L73" s="55"/>
      <c r="M73" s="53"/>
      <c r="N73" s="53"/>
      <c r="O73" s="53"/>
      <c r="P73" s="53"/>
      <c r="Q73" s="53"/>
      <c r="R73" s="53"/>
      <c r="S73" s="53"/>
      <c r="T73" s="53"/>
      <c r="U73" s="53"/>
      <c r="V73" s="53"/>
      <c r="W73" s="56"/>
      <c r="X73" s="52"/>
      <c r="Y73" s="54"/>
      <c r="Z73" s="48"/>
      <c r="AA73" s="49"/>
    </row>
    <row r="74" customFormat="false" ht="33.95" hidden="false" customHeight="true" outlineLevel="0" collapsed="false">
      <c r="A74" s="8"/>
      <c r="B74" s="50" t="n">
        <f aca="false">B73+1</f>
        <v>22</v>
      </c>
      <c r="C74" s="55"/>
      <c r="D74" s="55"/>
      <c r="E74" s="55"/>
      <c r="F74" s="55"/>
      <c r="G74" s="55"/>
      <c r="H74" s="55"/>
      <c r="I74" s="55"/>
      <c r="J74" s="55"/>
      <c r="K74" s="55"/>
      <c r="L74" s="55"/>
      <c r="M74" s="53"/>
      <c r="N74" s="53"/>
      <c r="O74" s="53"/>
      <c r="P74" s="53"/>
      <c r="Q74" s="53"/>
      <c r="R74" s="53"/>
      <c r="S74" s="53"/>
      <c r="T74" s="53"/>
      <c r="U74" s="53"/>
      <c r="V74" s="53"/>
      <c r="W74" s="56"/>
      <c r="X74" s="52"/>
      <c r="Y74" s="54"/>
      <c r="Z74" s="48"/>
      <c r="AA74" s="49"/>
    </row>
    <row r="75" customFormat="false" ht="33.95" hidden="false" customHeight="true" outlineLevel="0" collapsed="false">
      <c r="A75" s="8"/>
      <c r="B75" s="50" t="n">
        <f aca="false">B74+1</f>
        <v>23</v>
      </c>
      <c r="C75" s="55"/>
      <c r="D75" s="55"/>
      <c r="E75" s="55"/>
      <c r="F75" s="55"/>
      <c r="G75" s="55"/>
      <c r="H75" s="55"/>
      <c r="I75" s="55"/>
      <c r="J75" s="55"/>
      <c r="K75" s="55"/>
      <c r="L75" s="55"/>
      <c r="M75" s="53"/>
      <c r="N75" s="53"/>
      <c r="O75" s="53"/>
      <c r="P75" s="53"/>
      <c r="Q75" s="53"/>
      <c r="R75" s="53"/>
      <c r="S75" s="53"/>
      <c r="T75" s="53"/>
      <c r="U75" s="53"/>
      <c r="V75" s="53"/>
      <c r="W75" s="56"/>
      <c r="X75" s="52"/>
      <c r="Y75" s="54"/>
      <c r="Z75" s="48"/>
      <c r="AA75" s="49"/>
    </row>
    <row r="76" customFormat="false" ht="33.95" hidden="false" customHeight="true" outlineLevel="0" collapsed="false">
      <c r="A76" s="8"/>
      <c r="B76" s="50" t="n">
        <f aca="false">B75+1</f>
        <v>24</v>
      </c>
      <c r="C76" s="55"/>
      <c r="D76" s="55"/>
      <c r="E76" s="55"/>
      <c r="F76" s="55"/>
      <c r="G76" s="55"/>
      <c r="H76" s="55"/>
      <c r="I76" s="55"/>
      <c r="J76" s="55"/>
      <c r="K76" s="55"/>
      <c r="L76" s="55"/>
      <c r="M76" s="53"/>
      <c r="N76" s="53"/>
      <c r="O76" s="53"/>
      <c r="P76" s="53"/>
      <c r="Q76" s="53"/>
      <c r="R76" s="53"/>
      <c r="S76" s="53"/>
      <c r="T76" s="53"/>
      <c r="U76" s="53"/>
      <c r="V76" s="53"/>
      <c r="W76" s="56"/>
      <c r="X76" s="52"/>
      <c r="Y76" s="54"/>
      <c r="Z76" s="48"/>
      <c r="AA76" s="49"/>
    </row>
    <row r="77" customFormat="false" ht="33.95" hidden="false" customHeight="true" outlineLevel="0" collapsed="false">
      <c r="A77" s="8"/>
      <c r="B77" s="50" t="n">
        <f aca="false">B76+1</f>
        <v>25</v>
      </c>
      <c r="C77" s="55"/>
      <c r="D77" s="55"/>
      <c r="E77" s="55"/>
      <c r="F77" s="55"/>
      <c r="G77" s="55"/>
      <c r="H77" s="55"/>
      <c r="I77" s="55"/>
      <c r="J77" s="55"/>
      <c r="K77" s="55"/>
      <c r="L77" s="55"/>
      <c r="M77" s="53"/>
      <c r="N77" s="53"/>
      <c r="O77" s="53"/>
      <c r="P77" s="53"/>
      <c r="Q77" s="53"/>
      <c r="R77" s="53"/>
      <c r="S77" s="53"/>
      <c r="T77" s="53"/>
      <c r="U77" s="53"/>
      <c r="V77" s="53"/>
      <c r="W77" s="56"/>
      <c r="X77" s="52"/>
      <c r="Y77" s="54"/>
      <c r="Z77" s="48"/>
      <c r="AA77" s="49"/>
    </row>
    <row r="78" customFormat="false" ht="33.95" hidden="false" customHeight="true" outlineLevel="0" collapsed="false">
      <c r="A78" s="8"/>
      <c r="B78" s="50" t="n">
        <f aca="false">B77+1</f>
        <v>26</v>
      </c>
      <c r="C78" s="55"/>
      <c r="D78" s="55"/>
      <c r="E78" s="55"/>
      <c r="F78" s="55"/>
      <c r="G78" s="55"/>
      <c r="H78" s="55"/>
      <c r="I78" s="55"/>
      <c r="J78" s="55"/>
      <c r="K78" s="55"/>
      <c r="L78" s="55"/>
      <c r="M78" s="53"/>
      <c r="N78" s="53"/>
      <c r="O78" s="53"/>
      <c r="P78" s="53"/>
      <c r="Q78" s="53"/>
      <c r="R78" s="53"/>
      <c r="S78" s="53"/>
      <c r="T78" s="53"/>
      <c r="U78" s="53"/>
      <c r="V78" s="53"/>
      <c r="W78" s="56"/>
      <c r="X78" s="52"/>
      <c r="Y78" s="54"/>
      <c r="Z78" s="48"/>
      <c r="AA78" s="49"/>
    </row>
    <row r="79" customFormat="false" ht="33.95" hidden="false" customHeight="true" outlineLevel="0" collapsed="false">
      <c r="A79" s="8"/>
      <c r="B79" s="50" t="n">
        <f aca="false">B78+1</f>
        <v>27</v>
      </c>
      <c r="C79" s="55"/>
      <c r="D79" s="55"/>
      <c r="E79" s="55"/>
      <c r="F79" s="55"/>
      <c r="G79" s="55"/>
      <c r="H79" s="55"/>
      <c r="I79" s="55"/>
      <c r="J79" s="55"/>
      <c r="K79" s="55"/>
      <c r="L79" s="55"/>
      <c r="M79" s="53"/>
      <c r="N79" s="53"/>
      <c r="O79" s="53"/>
      <c r="P79" s="53"/>
      <c r="Q79" s="53"/>
      <c r="R79" s="53"/>
      <c r="S79" s="53"/>
      <c r="T79" s="53"/>
      <c r="U79" s="53"/>
      <c r="V79" s="53"/>
      <c r="W79" s="56"/>
      <c r="X79" s="52"/>
      <c r="Y79" s="54"/>
      <c r="Z79" s="48"/>
      <c r="AA79" s="49"/>
    </row>
    <row r="80" customFormat="false" ht="33.95" hidden="false" customHeight="true" outlineLevel="0" collapsed="false">
      <c r="A80" s="8"/>
      <c r="B80" s="50" t="n">
        <f aca="false">B79+1</f>
        <v>28</v>
      </c>
      <c r="C80" s="55"/>
      <c r="D80" s="55"/>
      <c r="E80" s="55"/>
      <c r="F80" s="55"/>
      <c r="G80" s="55"/>
      <c r="H80" s="55"/>
      <c r="I80" s="55"/>
      <c r="J80" s="55"/>
      <c r="K80" s="55"/>
      <c r="L80" s="55"/>
      <c r="M80" s="53"/>
      <c r="N80" s="53"/>
      <c r="O80" s="53"/>
      <c r="P80" s="53"/>
      <c r="Q80" s="53"/>
      <c r="R80" s="53"/>
      <c r="S80" s="53"/>
      <c r="T80" s="53"/>
      <c r="U80" s="53"/>
      <c r="V80" s="53"/>
      <c r="W80" s="56"/>
      <c r="X80" s="52"/>
      <c r="Y80" s="54"/>
      <c r="Z80" s="48"/>
      <c r="AA80" s="49"/>
    </row>
    <row r="81" customFormat="false" ht="33.95" hidden="false" customHeight="true" outlineLevel="0" collapsed="false">
      <c r="A81" s="8"/>
      <c r="B81" s="50" t="n">
        <f aca="false">B80+1</f>
        <v>29</v>
      </c>
      <c r="C81" s="55"/>
      <c r="D81" s="55"/>
      <c r="E81" s="55"/>
      <c r="F81" s="55"/>
      <c r="G81" s="55"/>
      <c r="H81" s="55"/>
      <c r="I81" s="55"/>
      <c r="J81" s="55"/>
      <c r="K81" s="55"/>
      <c r="L81" s="55"/>
      <c r="M81" s="53"/>
      <c r="N81" s="53"/>
      <c r="O81" s="53"/>
      <c r="P81" s="53"/>
      <c r="Q81" s="53"/>
      <c r="R81" s="53"/>
      <c r="S81" s="53"/>
      <c r="T81" s="53"/>
      <c r="U81" s="53"/>
      <c r="V81" s="53"/>
      <c r="W81" s="56"/>
      <c r="X81" s="52"/>
      <c r="Y81" s="54"/>
      <c r="Z81" s="48"/>
      <c r="AA81" s="49"/>
    </row>
    <row r="82" customFormat="false" ht="33.95" hidden="false" customHeight="true" outlineLevel="0" collapsed="false">
      <c r="A82" s="8"/>
      <c r="B82" s="50" t="n">
        <f aca="false">B81+1</f>
        <v>30</v>
      </c>
      <c r="C82" s="55"/>
      <c r="D82" s="55"/>
      <c r="E82" s="55"/>
      <c r="F82" s="55"/>
      <c r="G82" s="55"/>
      <c r="H82" s="55"/>
      <c r="I82" s="55"/>
      <c r="J82" s="55"/>
      <c r="K82" s="55"/>
      <c r="L82" s="55"/>
      <c r="M82" s="53"/>
      <c r="N82" s="53"/>
      <c r="O82" s="53"/>
      <c r="P82" s="53"/>
      <c r="Q82" s="53"/>
      <c r="R82" s="53"/>
      <c r="S82" s="53"/>
      <c r="T82" s="53"/>
      <c r="U82" s="53"/>
      <c r="V82" s="53"/>
      <c r="W82" s="56"/>
      <c r="X82" s="52"/>
      <c r="Y82" s="54"/>
      <c r="Z82" s="48"/>
      <c r="AA82" s="49"/>
    </row>
    <row r="83" customFormat="false" ht="33.95" hidden="false" customHeight="true" outlineLevel="0" collapsed="false">
      <c r="A83" s="8"/>
      <c r="B83" s="50" t="n">
        <f aca="false">B82+1</f>
        <v>31</v>
      </c>
      <c r="C83" s="55"/>
      <c r="D83" s="55"/>
      <c r="E83" s="55"/>
      <c r="F83" s="55"/>
      <c r="G83" s="55"/>
      <c r="H83" s="55"/>
      <c r="I83" s="55"/>
      <c r="J83" s="55"/>
      <c r="K83" s="55"/>
      <c r="L83" s="55"/>
      <c r="M83" s="53"/>
      <c r="N83" s="53"/>
      <c r="O83" s="53"/>
      <c r="P83" s="53"/>
      <c r="Q83" s="53"/>
      <c r="R83" s="53"/>
      <c r="S83" s="53"/>
      <c r="T83" s="53"/>
      <c r="U83" s="53"/>
      <c r="V83" s="53"/>
      <c r="W83" s="56"/>
      <c r="X83" s="52"/>
      <c r="Y83" s="54"/>
      <c r="Z83" s="48"/>
      <c r="AA83" s="49"/>
    </row>
    <row r="84" customFormat="false" ht="33.95" hidden="false" customHeight="true" outlineLevel="0" collapsed="false">
      <c r="A84" s="8"/>
      <c r="B84" s="50" t="n">
        <f aca="false">B83+1</f>
        <v>32</v>
      </c>
      <c r="C84" s="55"/>
      <c r="D84" s="55"/>
      <c r="E84" s="55"/>
      <c r="F84" s="55"/>
      <c r="G84" s="55"/>
      <c r="H84" s="55"/>
      <c r="I84" s="55"/>
      <c r="J84" s="55"/>
      <c r="K84" s="55"/>
      <c r="L84" s="55"/>
      <c r="M84" s="53"/>
      <c r="N84" s="53"/>
      <c r="O84" s="53"/>
      <c r="P84" s="53"/>
      <c r="Q84" s="53"/>
      <c r="R84" s="53"/>
      <c r="S84" s="53"/>
      <c r="T84" s="53"/>
      <c r="U84" s="53"/>
      <c r="V84" s="53"/>
      <c r="W84" s="56"/>
      <c r="X84" s="52"/>
      <c r="Y84" s="54"/>
      <c r="Z84" s="48"/>
      <c r="AA84" s="49"/>
    </row>
    <row r="85" customFormat="false" ht="33.95" hidden="false" customHeight="true" outlineLevel="0" collapsed="false">
      <c r="A85" s="8"/>
      <c r="B85" s="50" t="n">
        <f aca="false">B84+1</f>
        <v>33</v>
      </c>
      <c r="C85" s="55"/>
      <c r="D85" s="55"/>
      <c r="E85" s="55"/>
      <c r="F85" s="55"/>
      <c r="G85" s="55"/>
      <c r="H85" s="55"/>
      <c r="I85" s="55"/>
      <c r="J85" s="55"/>
      <c r="K85" s="55"/>
      <c r="L85" s="55"/>
      <c r="M85" s="53"/>
      <c r="N85" s="53"/>
      <c r="O85" s="53"/>
      <c r="P85" s="53"/>
      <c r="Q85" s="53"/>
      <c r="R85" s="53"/>
      <c r="S85" s="53"/>
      <c r="T85" s="53"/>
      <c r="U85" s="53"/>
      <c r="V85" s="53"/>
      <c r="W85" s="56"/>
      <c r="X85" s="52"/>
      <c r="Y85" s="54"/>
      <c r="Z85" s="48"/>
      <c r="AA85" s="49"/>
    </row>
    <row r="86" customFormat="false" ht="33.95" hidden="false" customHeight="true" outlineLevel="0" collapsed="false">
      <c r="A86" s="8"/>
      <c r="B86" s="50" t="n">
        <f aca="false">B85+1</f>
        <v>34</v>
      </c>
      <c r="C86" s="55"/>
      <c r="D86" s="55"/>
      <c r="E86" s="55"/>
      <c r="F86" s="55"/>
      <c r="G86" s="55"/>
      <c r="H86" s="55"/>
      <c r="I86" s="55"/>
      <c r="J86" s="55"/>
      <c r="K86" s="55"/>
      <c r="L86" s="55"/>
      <c r="M86" s="53"/>
      <c r="N86" s="53"/>
      <c r="O86" s="53"/>
      <c r="P86" s="53"/>
      <c r="Q86" s="53"/>
      <c r="R86" s="53"/>
      <c r="S86" s="53"/>
      <c r="T86" s="53"/>
      <c r="U86" s="53"/>
      <c r="V86" s="53"/>
      <c r="W86" s="56"/>
      <c r="X86" s="52"/>
      <c r="Y86" s="54"/>
      <c r="Z86" s="48"/>
      <c r="AA86" s="49"/>
    </row>
    <row r="87" customFormat="false" ht="33.95" hidden="false" customHeight="true" outlineLevel="0" collapsed="false">
      <c r="A87" s="8"/>
      <c r="B87" s="50" t="n">
        <f aca="false">B86+1</f>
        <v>35</v>
      </c>
      <c r="C87" s="55"/>
      <c r="D87" s="55"/>
      <c r="E87" s="55"/>
      <c r="F87" s="55"/>
      <c r="G87" s="55"/>
      <c r="H87" s="55"/>
      <c r="I87" s="55"/>
      <c r="J87" s="55"/>
      <c r="K87" s="55"/>
      <c r="L87" s="55"/>
      <c r="M87" s="53"/>
      <c r="N87" s="53"/>
      <c r="O87" s="53"/>
      <c r="P87" s="53"/>
      <c r="Q87" s="53"/>
      <c r="R87" s="53"/>
      <c r="S87" s="53"/>
      <c r="T87" s="53"/>
      <c r="U87" s="53"/>
      <c r="V87" s="53"/>
      <c r="W87" s="56"/>
      <c r="X87" s="52"/>
      <c r="Y87" s="54"/>
      <c r="Z87" s="48"/>
      <c r="AA87" s="49"/>
    </row>
    <row r="88" customFormat="false" ht="33.95" hidden="false" customHeight="true" outlineLevel="0" collapsed="false">
      <c r="A88" s="8"/>
      <c r="B88" s="50" t="n">
        <f aca="false">B87+1</f>
        <v>36</v>
      </c>
      <c r="C88" s="55"/>
      <c r="D88" s="55"/>
      <c r="E88" s="55"/>
      <c r="F88" s="55"/>
      <c r="G88" s="55"/>
      <c r="H88" s="55"/>
      <c r="I88" s="55"/>
      <c r="J88" s="55"/>
      <c r="K88" s="55"/>
      <c r="L88" s="55"/>
      <c r="M88" s="53"/>
      <c r="N88" s="53"/>
      <c r="O88" s="53"/>
      <c r="P88" s="53"/>
      <c r="Q88" s="53"/>
      <c r="R88" s="53"/>
      <c r="S88" s="53"/>
      <c r="T88" s="53"/>
      <c r="U88" s="53"/>
      <c r="V88" s="53"/>
      <c r="W88" s="56"/>
      <c r="X88" s="52"/>
      <c r="Y88" s="54"/>
      <c r="Z88" s="48"/>
      <c r="AA88" s="49"/>
    </row>
    <row r="89" customFormat="false" ht="33.95" hidden="false" customHeight="true" outlineLevel="0" collapsed="false">
      <c r="A89" s="8"/>
      <c r="B89" s="50" t="n">
        <f aca="false">B88+1</f>
        <v>37</v>
      </c>
      <c r="C89" s="55"/>
      <c r="D89" s="55"/>
      <c r="E89" s="55"/>
      <c r="F89" s="55"/>
      <c r="G89" s="55"/>
      <c r="H89" s="55"/>
      <c r="I89" s="55"/>
      <c r="J89" s="55"/>
      <c r="K89" s="55"/>
      <c r="L89" s="55"/>
      <c r="M89" s="53"/>
      <c r="N89" s="53"/>
      <c r="O89" s="53"/>
      <c r="P89" s="53"/>
      <c r="Q89" s="53"/>
      <c r="R89" s="53"/>
      <c r="S89" s="53"/>
      <c r="T89" s="53"/>
      <c r="U89" s="53"/>
      <c r="V89" s="53"/>
      <c r="W89" s="56"/>
      <c r="X89" s="52"/>
      <c r="Y89" s="54"/>
      <c r="Z89" s="48"/>
      <c r="AA89" s="49"/>
    </row>
    <row r="90" customFormat="false" ht="33.95" hidden="false" customHeight="true" outlineLevel="0" collapsed="false">
      <c r="A90" s="8"/>
      <c r="B90" s="50" t="n">
        <f aca="false">B89+1</f>
        <v>38</v>
      </c>
      <c r="C90" s="55"/>
      <c r="D90" s="55"/>
      <c r="E90" s="55"/>
      <c r="F90" s="55"/>
      <c r="G90" s="55"/>
      <c r="H90" s="55"/>
      <c r="I90" s="55"/>
      <c r="J90" s="55"/>
      <c r="K90" s="55"/>
      <c r="L90" s="55"/>
      <c r="M90" s="53"/>
      <c r="N90" s="53"/>
      <c r="O90" s="53"/>
      <c r="P90" s="53"/>
      <c r="Q90" s="53"/>
      <c r="R90" s="53"/>
      <c r="S90" s="53"/>
      <c r="T90" s="53"/>
      <c r="U90" s="53"/>
      <c r="V90" s="53"/>
      <c r="W90" s="56"/>
      <c r="X90" s="52"/>
      <c r="Y90" s="54"/>
      <c r="Z90" s="48"/>
      <c r="AA90" s="49"/>
    </row>
    <row r="91" customFormat="false" ht="33.95" hidden="false" customHeight="true" outlineLevel="0" collapsed="false">
      <c r="A91" s="8"/>
      <c r="B91" s="50" t="n">
        <f aca="false">B90+1</f>
        <v>39</v>
      </c>
      <c r="C91" s="55"/>
      <c r="D91" s="55"/>
      <c r="E91" s="55"/>
      <c r="F91" s="55"/>
      <c r="G91" s="55"/>
      <c r="H91" s="55"/>
      <c r="I91" s="55"/>
      <c r="J91" s="55"/>
      <c r="K91" s="55"/>
      <c r="L91" s="55"/>
      <c r="M91" s="53"/>
      <c r="N91" s="53"/>
      <c r="O91" s="53"/>
      <c r="P91" s="53"/>
      <c r="Q91" s="53"/>
      <c r="R91" s="53"/>
      <c r="S91" s="53"/>
      <c r="T91" s="53"/>
      <c r="U91" s="53"/>
      <c r="V91" s="53"/>
      <c r="W91" s="56"/>
      <c r="X91" s="52"/>
      <c r="Y91" s="54"/>
      <c r="Z91" s="48"/>
      <c r="AA91" s="49"/>
    </row>
    <row r="92" customFormat="false" ht="33.95" hidden="false" customHeight="true" outlineLevel="0" collapsed="false">
      <c r="A92" s="8"/>
      <c r="B92" s="50" t="n">
        <f aca="false">B91+1</f>
        <v>40</v>
      </c>
      <c r="C92" s="55"/>
      <c r="D92" s="55"/>
      <c r="E92" s="55"/>
      <c r="F92" s="55"/>
      <c r="G92" s="55"/>
      <c r="H92" s="55"/>
      <c r="I92" s="55"/>
      <c r="J92" s="55"/>
      <c r="K92" s="55"/>
      <c r="L92" s="55"/>
      <c r="M92" s="53"/>
      <c r="N92" s="53"/>
      <c r="O92" s="53"/>
      <c r="P92" s="53"/>
      <c r="Q92" s="53"/>
      <c r="R92" s="53"/>
      <c r="S92" s="53"/>
      <c r="T92" s="53"/>
      <c r="U92" s="53"/>
      <c r="V92" s="53"/>
      <c r="W92" s="56"/>
      <c r="X92" s="52"/>
      <c r="Y92" s="54"/>
      <c r="Z92" s="48"/>
      <c r="AA92" s="49"/>
    </row>
    <row r="93" customFormat="false" ht="33.95" hidden="false" customHeight="true" outlineLevel="0" collapsed="false">
      <c r="A93" s="8"/>
      <c r="B93" s="50" t="n">
        <f aca="false">B92+1</f>
        <v>41</v>
      </c>
      <c r="C93" s="55"/>
      <c r="D93" s="55"/>
      <c r="E93" s="55"/>
      <c r="F93" s="55"/>
      <c r="G93" s="55"/>
      <c r="H93" s="55"/>
      <c r="I93" s="55"/>
      <c r="J93" s="55"/>
      <c r="K93" s="55"/>
      <c r="L93" s="55"/>
      <c r="M93" s="53"/>
      <c r="N93" s="53"/>
      <c r="O93" s="53"/>
      <c r="P93" s="53"/>
      <c r="Q93" s="53"/>
      <c r="R93" s="53"/>
      <c r="S93" s="53"/>
      <c r="T93" s="53"/>
      <c r="U93" s="53"/>
      <c r="V93" s="53"/>
      <c r="W93" s="56"/>
      <c r="X93" s="52"/>
      <c r="Y93" s="54"/>
      <c r="Z93" s="48"/>
      <c r="AA93" s="49"/>
    </row>
    <row r="94" customFormat="false" ht="33.95" hidden="false" customHeight="true" outlineLevel="0" collapsed="false">
      <c r="A94" s="8"/>
      <c r="B94" s="50" t="n">
        <f aca="false">B93+1</f>
        <v>42</v>
      </c>
      <c r="C94" s="55"/>
      <c r="D94" s="55"/>
      <c r="E94" s="55"/>
      <c r="F94" s="55"/>
      <c r="G94" s="55"/>
      <c r="H94" s="55"/>
      <c r="I94" s="55"/>
      <c r="J94" s="55"/>
      <c r="K94" s="55"/>
      <c r="L94" s="55"/>
      <c r="M94" s="53"/>
      <c r="N94" s="53"/>
      <c r="O94" s="53"/>
      <c r="P94" s="53"/>
      <c r="Q94" s="53"/>
      <c r="R94" s="53"/>
      <c r="S94" s="53"/>
      <c r="T94" s="53"/>
      <c r="U94" s="53"/>
      <c r="V94" s="53"/>
      <c r="W94" s="56"/>
      <c r="X94" s="52"/>
      <c r="Y94" s="54"/>
      <c r="Z94" s="48"/>
      <c r="AA94" s="49"/>
    </row>
    <row r="95" customFormat="false" ht="33.95" hidden="false" customHeight="true" outlineLevel="0" collapsed="false">
      <c r="A95" s="8"/>
      <c r="B95" s="50" t="n">
        <f aca="false">B94+1</f>
        <v>43</v>
      </c>
      <c r="C95" s="55"/>
      <c r="D95" s="55"/>
      <c r="E95" s="55"/>
      <c r="F95" s="55"/>
      <c r="G95" s="55"/>
      <c r="H95" s="55"/>
      <c r="I95" s="55"/>
      <c r="J95" s="55"/>
      <c r="K95" s="55"/>
      <c r="L95" s="55"/>
      <c r="M95" s="53"/>
      <c r="N95" s="53"/>
      <c r="O95" s="53"/>
      <c r="P95" s="53"/>
      <c r="Q95" s="53"/>
      <c r="R95" s="53"/>
      <c r="S95" s="53"/>
      <c r="T95" s="53"/>
      <c r="U95" s="53"/>
      <c r="V95" s="53"/>
      <c r="W95" s="56"/>
      <c r="X95" s="52"/>
      <c r="Y95" s="54"/>
      <c r="Z95" s="48"/>
      <c r="AA95" s="49"/>
    </row>
    <row r="96" customFormat="false" ht="33.95" hidden="false" customHeight="true" outlineLevel="0" collapsed="false">
      <c r="A96" s="8"/>
      <c r="B96" s="50" t="n">
        <f aca="false">B95+1</f>
        <v>44</v>
      </c>
      <c r="C96" s="55"/>
      <c r="D96" s="55"/>
      <c r="E96" s="55"/>
      <c r="F96" s="55"/>
      <c r="G96" s="55"/>
      <c r="H96" s="55"/>
      <c r="I96" s="55"/>
      <c r="J96" s="55"/>
      <c r="K96" s="55"/>
      <c r="L96" s="55"/>
      <c r="M96" s="53"/>
      <c r="N96" s="53"/>
      <c r="O96" s="53"/>
      <c r="P96" s="53"/>
      <c r="Q96" s="53"/>
      <c r="R96" s="53"/>
      <c r="S96" s="53"/>
      <c r="T96" s="53"/>
      <c r="U96" s="53"/>
      <c r="V96" s="53"/>
      <c r="W96" s="56"/>
      <c r="X96" s="52"/>
      <c r="Y96" s="54"/>
      <c r="Z96" s="48"/>
      <c r="AA96" s="49"/>
    </row>
    <row r="97" customFormat="false" ht="33.95" hidden="false" customHeight="true" outlineLevel="0" collapsed="false">
      <c r="A97" s="8"/>
      <c r="B97" s="50" t="n">
        <f aca="false">B96+1</f>
        <v>45</v>
      </c>
      <c r="C97" s="55"/>
      <c r="D97" s="55"/>
      <c r="E97" s="55"/>
      <c r="F97" s="55"/>
      <c r="G97" s="55"/>
      <c r="H97" s="55"/>
      <c r="I97" s="55"/>
      <c r="J97" s="55"/>
      <c r="K97" s="55"/>
      <c r="L97" s="55"/>
      <c r="M97" s="53"/>
      <c r="N97" s="53"/>
      <c r="O97" s="53"/>
      <c r="P97" s="53"/>
      <c r="Q97" s="53"/>
      <c r="R97" s="53"/>
      <c r="S97" s="53"/>
      <c r="T97" s="53"/>
      <c r="U97" s="53"/>
      <c r="V97" s="53"/>
      <c r="W97" s="56"/>
      <c r="X97" s="52"/>
      <c r="Y97" s="54"/>
      <c r="Z97" s="48"/>
      <c r="AA97" s="49"/>
    </row>
    <row r="98" customFormat="false" ht="33.95" hidden="false" customHeight="true" outlineLevel="0" collapsed="false">
      <c r="A98" s="8"/>
      <c r="B98" s="50" t="n">
        <f aca="false">B97+1</f>
        <v>46</v>
      </c>
      <c r="C98" s="55"/>
      <c r="D98" s="55"/>
      <c r="E98" s="55"/>
      <c r="F98" s="55"/>
      <c r="G98" s="55"/>
      <c r="H98" s="55"/>
      <c r="I98" s="55"/>
      <c r="J98" s="55"/>
      <c r="K98" s="55"/>
      <c r="L98" s="55"/>
      <c r="M98" s="53"/>
      <c r="N98" s="53"/>
      <c r="O98" s="53"/>
      <c r="P98" s="53"/>
      <c r="Q98" s="53"/>
      <c r="R98" s="53"/>
      <c r="S98" s="53"/>
      <c r="T98" s="53"/>
      <c r="U98" s="53"/>
      <c r="V98" s="53"/>
      <c r="W98" s="56"/>
      <c r="X98" s="52"/>
      <c r="Y98" s="54"/>
      <c r="Z98" s="48"/>
      <c r="AA98" s="49"/>
    </row>
    <row r="99" customFormat="false" ht="33.95" hidden="false" customHeight="true" outlineLevel="0" collapsed="false">
      <c r="A99" s="8"/>
      <c r="B99" s="50" t="n">
        <f aca="false">B98+1</f>
        <v>47</v>
      </c>
      <c r="C99" s="55"/>
      <c r="D99" s="55"/>
      <c r="E99" s="55"/>
      <c r="F99" s="55"/>
      <c r="G99" s="55"/>
      <c r="H99" s="55"/>
      <c r="I99" s="55"/>
      <c r="J99" s="55"/>
      <c r="K99" s="55"/>
      <c r="L99" s="55"/>
      <c r="M99" s="53"/>
      <c r="N99" s="53"/>
      <c r="O99" s="53"/>
      <c r="P99" s="53"/>
      <c r="Q99" s="53"/>
      <c r="R99" s="53"/>
      <c r="S99" s="53"/>
      <c r="T99" s="53"/>
      <c r="U99" s="53"/>
      <c r="V99" s="53"/>
      <c r="W99" s="56"/>
      <c r="X99" s="52"/>
      <c r="Y99" s="54"/>
      <c r="Z99" s="48"/>
      <c r="AA99" s="49"/>
    </row>
    <row r="100" customFormat="false" ht="33.95" hidden="false" customHeight="true" outlineLevel="0" collapsed="false">
      <c r="A100" s="8"/>
      <c r="B100" s="50" t="n">
        <f aca="false">B99+1</f>
        <v>48</v>
      </c>
      <c r="C100" s="55"/>
      <c r="D100" s="55"/>
      <c r="E100" s="55"/>
      <c r="F100" s="55"/>
      <c r="G100" s="55"/>
      <c r="H100" s="55"/>
      <c r="I100" s="55"/>
      <c r="J100" s="55"/>
      <c r="K100" s="55"/>
      <c r="L100" s="55"/>
      <c r="M100" s="53"/>
      <c r="N100" s="53"/>
      <c r="O100" s="53"/>
      <c r="P100" s="53"/>
      <c r="Q100" s="53"/>
      <c r="R100" s="53"/>
      <c r="S100" s="53"/>
      <c r="T100" s="53"/>
      <c r="U100" s="53"/>
      <c r="V100" s="53"/>
      <c r="W100" s="56"/>
      <c r="X100" s="52"/>
      <c r="Y100" s="54"/>
      <c r="Z100" s="48"/>
      <c r="AA100" s="49"/>
    </row>
    <row r="101" customFormat="false" ht="33.95" hidden="false" customHeight="true" outlineLevel="0" collapsed="false">
      <c r="A101" s="8"/>
      <c r="B101" s="50" t="n">
        <f aca="false">B100+1</f>
        <v>49</v>
      </c>
      <c r="C101" s="55"/>
      <c r="D101" s="55"/>
      <c r="E101" s="55"/>
      <c r="F101" s="55"/>
      <c r="G101" s="55"/>
      <c r="H101" s="55"/>
      <c r="I101" s="55"/>
      <c r="J101" s="55"/>
      <c r="K101" s="55"/>
      <c r="L101" s="55"/>
      <c r="M101" s="53"/>
      <c r="N101" s="53"/>
      <c r="O101" s="53"/>
      <c r="P101" s="53"/>
      <c r="Q101" s="53"/>
      <c r="R101" s="53"/>
      <c r="S101" s="53"/>
      <c r="T101" s="53"/>
      <c r="U101" s="53"/>
      <c r="V101" s="53"/>
      <c r="W101" s="56"/>
      <c r="X101" s="52"/>
      <c r="Y101" s="54"/>
      <c r="Z101" s="48"/>
      <c r="AA101" s="49"/>
    </row>
    <row r="102" customFormat="false" ht="33.95" hidden="false" customHeight="true" outlineLevel="0" collapsed="false">
      <c r="A102" s="8"/>
      <c r="B102" s="50" t="n">
        <f aca="false">B101+1</f>
        <v>50</v>
      </c>
      <c r="C102" s="55"/>
      <c r="D102" s="55"/>
      <c r="E102" s="55"/>
      <c r="F102" s="55"/>
      <c r="G102" s="55"/>
      <c r="H102" s="55"/>
      <c r="I102" s="55"/>
      <c r="J102" s="55"/>
      <c r="K102" s="55"/>
      <c r="L102" s="55"/>
      <c r="M102" s="53"/>
      <c r="N102" s="53"/>
      <c r="O102" s="53"/>
      <c r="P102" s="53"/>
      <c r="Q102" s="53"/>
      <c r="R102" s="53"/>
      <c r="S102" s="53"/>
      <c r="T102" s="53"/>
      <c r="U102" s="53"/>
      <c r="V102" s="53"/>
      <c r="W102" s="56"/>
      <c r="X102" s="52"/>
      <c r="Y102" s="54"/>
      <c r="Z102" s="48"/>
      <c r="AA102" s="49"/>
    </row>
    <row r="103" customFormat="false" ht="33.95" hidden="false" customHeight="true" outlineLevel="0" collapsed="false">
      <c r="A103" s="8"/>
      <c r="B103" s="50" t="n">
        <f aca="false">B102+1</f>
        <v>51</v>
      </c>
      <c r="C103" s="55"/>
      <c r="D103" s="55"/>
      <c r="E103" s="55"/>
      <c r="F103" s="55"/>
      <c r="G103" s="55"/>
      <c r="H103" s="55"/>
      <c r="I103" s="55"/>
      <c r="J103" s="55"/>
      <c r="K103" s="55"/>
      <c r="L103" s="55"/>
      <c r="M103" s="53"/>
      <c r="N103" s="53"/>
      <c r="O103" s="53"/>
      <c r="P103" s="53"/>
      <c r="Q103" s="53"/>
      <c r="R103" s="53"/>
      <c r="S103" s="53"/>
      <c r="T103" s="53"/>
      <c r="U103" s="53"/>
      <c r="V103" s="53"/>
      <c r="W103" s="56"/>
      <c r="X103" s="52"/>
      <c r="Y103" s="54"/>
      <c r="Z103" s="48"/>
      <c r="AA103" s="49"/>
    </row>
    <row r="104" customFormat="false" ht="33.95" hidden="false" customHeight="true" outlineLevel="0" collapsed="false">
      <c r="A104" s="8"/>
      <c r="B104" s="50" t="n">
        <f aca="false">B103+1</f>
        <v>52</v>
      </c>
      <c r="C104" s="55"/>
      <c r="D104" s="55"/>
      <c r="E104" s="55"/>
      <c r="F104" s="55"/>
      <c r="G104" s="55"/>
      <c r="H104" s="55"/>
      <c r="I104" s="55"/>
      <c r="J104" s="55"/>
      <c r="K104" s="55"/>
      <c r="L104" s="55"/>
      <c r="M104" s="53"/>
      <c r="N104" s="53"/>
      <c r="O104" s="53"/>
      <c r="P104" s="53"/>
      <c r="Q104" s="53"/>
      <c r="R104" s="53"/>
      <c r="S104" s="53"/>
      <c r="T104" s="53"/>
      <c r="U104" s="53"/>
      <c r="V104" s="53"/>
      <c r="W104" s="56"/>
      <c r="X104" s="52"/>
      <c r="Y104" s="54"/>
      <c r="Z104" s="48"/>
      <c r="AA104" s="49"/>
    </row>
    <row r="105" customFormat="false" ht="33.95" hidden="false" customHeight="true" outlineLevel="0" collapsed="false">
      <c r="A105" s="8"/>
      <c r="B105" s="50" t="n">
        <f aca="false">B104+1</f>
        <v>53</v>
      </c>
      <c r="C105" s="55"/>
      <c r="D105" s="55"/>
      <c r="E105" s="55"/>
      <c r="F105" s="55"/>
      <c r="G105" s="55"/>
      <c r="H105" s="55"/>
      <c r="I105" s="55"/>
      <c r="J105" s="55"/>
      <c r="K105" s="55"/>
      <c r="L105" s="55"/>
      <c r="M105" s="53"/>
      <c r="N105" s="53"/>
      <c r="O105" s="53"/>
      <c r="P105" s="53"/>
      <c r="Q105" s="53"/>
      <c r="R105" s="53"/>
      <c r="S105" s="53"/>
      <c r="T105" s="53"/>
      <c r="U105" s="53"/>
      <c r="V105" s="53"/>
      <c r="W105" s="56"/>
      <c r="X105" s="52"/>
      <c r="Y105" s="54"/>
      <c r="Z105" s="48"/>
      <c r="AA105" s="49"/>
    </row>
    <row r="106" customFormat="false" ht="33.95" hidden="false" customHeight="true" outlineLevel="0" collapsed="false">
      <c r="A106" s="8"/>
      <c r="B106" s="50" t="n">
        <f aca="false">B105+1</f>
        <v>54</v>
      </c>
      <c r="C106" s="55"/>
      <c r="D106" s="55"/>
      <c r="E106" s="55"/>
      <c r="F106" s="55"/>
      <c r="G106" s="55"/>
      <c r="H106" s="55"/>
      <c r="I106" s="55"/>
      <c r="J106" s="55"/>
      <c r="K106" s="55"/>
      <c r="L106" s="55"/>
      <c r="M106" s="53"/>
      <c r="N106" s="53"/>
      <c r="O106" s="53"/>
      <c r="P106" s="53"/>
      <c r="Q106" s="53"/>
      <c r="R106" s="53"/>
      <c r="S106" s="53"/>
      <c r="T106" s="53"/>
      <c r="U106" s="53"/>
      <c r="V106" s="53"/>
      <c r="W106" s="56"/>
      <c r="X106" s="52"/>
      <c r="Y106" s="54"/>
      <c r="Z106" s="48"/>
      <c r="AA106" s="49"/>
    </row>
    <row r="107" customFormat="false" ht="33.95" hidden="false" customHeight="true" outlineLevel="0" collapsed="false">
      <c r="A107" s="8"/>
      <c r="B107" s="50" t="n">
        <f aca="false">B106+1</f>
        <v>55</v>
      </c>
      <c r="C107" s="55"/>
      <c r="D107" s="55"/>
      <c r="E107" s="55"/>
      <c r="F107" s="55"/>
      <c r="G107" s="55"/>
      <c r="H107" s="55"/>
      <c r="I107" s="55"/>
      <c r="J107" s="55"/>
      <c r="K107" s="55"/>
      <c r="L107" s="55"/>
      <c r="M107" s="53"/>
      <c r="N107" s="53"/>
      <c r="O107" s="53"/>
      <c r="P107" s="53"/>
      <c r="Q107" s="53"/>
      <c r="R107" s="53"/>
      <c r="S107" s="53"/>
      <c r="T107" s="53"/>
      <c r="U107" s="53"/>
      <c r="V107" s="53"/>
      <c r="W107" s="56"/>
      <c r="X107" s="52"/>
      <c r="Y107" s="54"/>
      <c r="Z107" s="48"/>
      <c r="AA107" s="49"/>
    </row>
    <row r="108" customFormat="false" ht="33.95" hidden="false" customHeight="true" outlineLevel="0" collapsed="false">
      <c r="A108" s="8"/>
      <c r="B108" s="50" t="n">
        <f aca="false">B107+1</f>
        <v>56</v>
      </c>
      <c r="C108" s="55"/>
      <c r="D108" s="55"/>
      <c r="E108" s="55"/>
      <c r="F108" s="55"/>
      <c r="G108" s="55"/>
      <c r="H108" s="55"/>
      <c r="I108" s="55"/>
      <c r="J108" s="55"/>
      <c r="K108" s="55"/>
      <c r="L108" s="55"/>
      <c r="M108" s="53"/>
      <c r="N108" s="53"/>
      <c r="O108" s="53"/>
      <c r="P108" s="53"/>
      <c r="Q108" s="53"/>
      <c r="R108" s="53"/>
      <c r="S108" s="53"/>
      <c r="T108" s="53"/>
      <c r="U108" s="53"/>
      <c r="V108" s="53"/>
      <c r="W108" s="56"/>
      <c r="X108" s="52"/>
      <c r="Y108" s="54"/>
      <c r="Z108" s="48"/>
      <c r="AA108" s="49"/>
    </row>
    <row r="109" customFormat="false" ht="33.95" hidden="false" customHeight="true" outlineLevel="0" collapsed="false">
      <c r="A109" s="8"/>
      <c r="B109" s="50" t="n">
        <f aca="false">B108+1</f>
        <v>57</v>
      </c>
      <c r="C109" s="55"/>
      <c r="D109" s="55"/>
      <c r="E109" s="55"/>
      <c r="F109" s="55"/>
      <c r="G109" s="55"/>
      <c r="H109" s="55"/>
      <c r="I109" s="55"/>
      <c r="J109" s="55"/>
      <c r="K109" s="55"/>
      <c r="L109" s="55"/>
      <c r="M109" s="53"/>
      <c r="N109" s="53"/>
      <c r="O109" s="53"/>
      <c r="P109" s="53"/>
      <c r="Q109" s="53"/>
      <c r="R109" s="53"/>
      <c r="S109" s="53"/>
      <c r="T109" s="53"/>
      <c r="U109" s="53"/>
      <c r="V109" s="53"/>
      <c r="W109" s="56"/>
      <c r="X109" s="52"/>
      <c r="Y109" s="54"/>
      <c r="Z109" s="48"/>
      <c r="AA109" s="49"/>
    </row>
    <row r="110" customFormat="false" ht="33.95" hidden="false" customHeight="true" outlineLevel="0" collapsed="false">
      <c r="A110" s="8"/>
      <c r="B110" s="50" t="n">
        <f aca="false">B109+1</f>
        <v>58</v>
      </c>
      <c r="C110" s="55"/>
      <c r="D110" s="55"/>
      <c r="E110" s="55"/>
      <c r="F110" s="55"/>
      <c r="G110" s="55"/>
      <c r="H110" s="55"/>
      <c r="I110" s="55"/>
      <c r="J110" s="55"/>
      <c r="K110" s="55"/>
      <c r="L110" s="55"/>
      <c r="M110" s="53"/>
      <c r="N110" s="53"/>
      <c r="O110" s="53"/>
      <c r="P110" s="53"/>
      <c r="Q110" s="53"/>
      <c r="R110" s="53"/>
      <c r="S110" s="53"/>
      <c r="T110" s="53"/>
      <c r="U110" s="53"/>
      <c r="V110" s="53"/>
      <c r="W110" s="56"/>
      <c r="X110" s="52"/>
      <c r="Y110" s="54"/>
      <c r="Z110" s="48"/>
      <c r="AA110" s="49"/>
    </row>
    <row r="111" customFormat="false" ht="33.95" hidden="false" customHeight="true" outlineLevel="0" collapsed="false">
      <c r="A111" s="8"/>
      <c r="B111" s="50" t="n">
        <f aca="false">B110+1</f>
        <v>59</v>
      </c>
      <c r="C111" s="55"/>
      <c r="D111" s="55"/>
      <c r="E111" s="55"/>
      <c r="F111" s="55"/>
      <c r="G111" s="55"/>
      <c r="H111" s="55"/>
      <c r="I111" s="55"/>
      <c r="J111" s="55"/>
      <c r="K111" s="55"/>
      <c r="L111" s="55"/>
      <c r="M111" s="53"/>
      <c r="N111" s="53"/>
      <c r="O111" s="53"/>
      <c r="P111" s="53"/>
      <c r="Q111" s="53"/>
      <c r="R111" s="53"/>
      <c r="S111" s="53"/>
      <c r="T111" s="53"/>
      <c r="U111" s="53"/>
      <c r="V111" s="53"/>
      <c r="W111" s="56"/>
      <c r="X111" s="52"/>
      <c r="Y111" s="54"/>
      <c r="Z111" s="48"/>
      <c r="AA111" s="49"/>
    </row>
    <row r="112" customFormat="false" ht="33.95" hidden="false" customHeight="true" outlineLevel="0" collapsed="false">
      <c r="A112" s="8"/>
      <c r="B112" s="50" t="n">
        <f aca="false">B111+1</f>
        <v>60</v>
      </c>
      <c r="C112" s="55"/>
      <c r="D112" s="55"/>
      <c r="E112" s="55"/>
      <c r="F112" s="55"/>
      <c r="G112" s="55"/>
      <c r="H112" s="55"/>
      <c r="I112" s="55"/>
      <c r="J112" s="55"/>
      <c r="K112" s="55"/>
      <c r="L112" s="55"/>
      <c r="M112" s="53"/>
      <c r="N112" s="53"/>
      <c r="O112" s="53"/>
      <c r="P112" s="53"/>
      <c r="Q112" s="53"/>
      <c r="R112" s="53"/>
      <c r="S112" s="53"/>
      <c r="T112" s="53"/>
      <c r="U112" s="53"/>
      <c r="V112" s="53"/>
      <c r="W112" s="56"/>
      <c r="X112" s="52"/>
      <c r="Y112" s="54"/>
      <c r="Z112" s="48"/>
      <c r="AA112" s="49"/>
    </row>
    <row r="113" customFormat="false" ht="33.95" hidden="false" customHeight="true" outlineLevel="0" collapsed="false">
      <c r="A113" s="8"/>
      <c r="B113" s="50" t="n">
        <f aca="false">B112+1</f>
        <v>61</v>
      </c>
      <c r="C113" s="55"/>
      <c r="D113" s="55"/>
      <c r="E113" s="55"/>
      <c r="F113" s="55"/>
      <c r="G113" s="55"/>
      <c r="H113" s="55"/>
      <c r="I113" s="55"/>
      <c r="J113" s="55"/>
      <c r="K113" s="55"/>
      <c r="L113" s="55"/>
      <c r="M113" s="53"/>
      <c r="N113" s="53"/>
      <c r="O113" s="53"/>
      <c r="P113" s="53"/>
      <c r="Q113" s="53"/>
      <c r="R113" s="53"/>
      <c r="S113" s="53"/>
      <c r="T113" s="53"/>
      <c r="U113" s="53"/>
      <c r="V113" s="53"/>
      <c r="W113" s="56"/>
      <c r="X113" s="52"/>
      <c r="Y113" s="54"/>
      <c r="Z113" s="48"/>
      <c r="AA113" s="49"/>
    </row>
    <row r="114" customFormat="false" ht="33.95" hidden="false" customHeight="true" outlineLevel="0" collapsed="false">
      <c r="A114" s="8"/>
      <c r="B114" s="50" t="n">
        <f aca="false">B113+1</f>
        <v>62</v>
      </c>
      <c r="C114" s="55"/>
      <c r="D114" s="55"/>
      <c r="E114" s="55"/>
      <c r="F114" s="55"/>
      <c r="G114" s="55"/>
      <c r="H114" s="55"/>
      <c r="I114" s="55"/>
      <c r="J114" s="55"/>
      <c r="K114" s="55"/>
      <c r="L114" s="55"/>
      <c r="M114" s="53"/>
      <c r="N114" s="53"/>
      <c r="O114" s="53"/>
      <c r="P114" s="53"/>
      <c r="Q114" s="53"/>
      <c r="R114" s="53"/>
      <c r="S114" s="53"/>
      <c r="T114" s="53"/>
      <c r="U114" s="53"/>
      <c r="V114" s="53"/>
      <c r="W114" s="56"/>
      <c r="X114" s="52"/>
      <c r="Y114" s="54"/>
      <c r="Z114" s="48"/>
      <c r="AA114" s="49"/>
    </row>
    <row r="115" customFormat="false" ht="33.95" hidden="false" customHeight="true" outlineLevel="0" collapsed="false">
      <c r="A115" s="8"/>
      <c r="B115" s="50" t="n">
        <f aca="false">B114+1</f>
        <v>63</v>
      </c>
      <c r="C115" s="55"/>
      <c r="D115" s="55"/>
      <c r="E115" s="55"/>
      <c r="F115" s="55"/>
      <c r="G115" s="55"/>
      <c r="H115" s="55"/>
      <c r="I115" s="55"/>
      <c r="J115" s="55"/>
      <c r="K115" s="55"/>
      <c r="L115" s="55"/>
      <c r="M115" s="53"/>
      <c r="N115" s="53"/>
      <c r="O115" s="53"/>
      <c r="P115" s="53"/>
      <c r="Q115" s="53"/>
      <c r="R115" s="53"/>
      <c r="S115" s="53"/>
      <c r="T115" s="53"/>
      <c r="U115" s="53"/>
      <c r="V115" s="53"/>
      <c r="W115" s="56"/>
      <c r="X115" s="52"/>
      <c r="Y115" s="54"/>
      <c r="Z115" s="48"/>
      <c r="AA115" s="49"/>
    </row>
    <row r="116" customFormat="false" ht="33.95" hidden="false" customHeight="true" outlineLevel="0" collapsed="false">
      <c r="A116" s="8"/>
      <c r="B116" s="50" t="n">
        <f aca="false">B115+1</f>
        <v>64</v>
      </c>
      <c r="C116" s="55"/>
      <c r="D116" s="55"/>
      <c r="E116" s="55"/>
      <c r="F116" s="55"/>
      <c r="G116" s="55"/>
      <c r="H116" s="55"/>
      <c r="I116" s="55"/>
      <c r="J116" s="55"/>
      <c r="K116" s="55"/>
      <c r="L116" s="55"/>
      <c r="M116" s="53"/>
      <c r="N116" s="53"/>
      <c r="O116" s="53"/>
      <c r="P116" s="53"/>
      <c r="Q116" s="53"/>
      <c r="R116" s="53"/>
      <c r="S116" s="53"/>
      <c r="T116" s="53"/>
      <c r="U116" s="53"/>
      <c r="V116" s="53"/>
      <c r="W116" s="56"/>
      <c r="X116" s="52"/>
      <c r="Y116" s="54"/>
      <c r="Z116" s="48"/>
      <c r="AA116" s="49"/>
    </row>
    <row r="117" customFormat="false" ht="33.95" hidden="false" customHeight="true" outlineLevel="0" collapsed="false">
      <c r="A117" s="8"/>
      <c r="B117" s="50" t="n">
        <f aca="false">B116+1</f>
        <v>65</v>
      </c>
      <c r="C117" s="55"/>
      <c r="D117" s="55"/>
      <c r="E117" s="55"/>
      <c r="F117" s="55"/>
      <c r="G117" s="55"/>
      <c r="H117" s="55"/>
      <c r="I117" s="55"/>
      <c r="J117" s="55"/>
      <c r="K117" s="55"/>
      <c r="L117" s="55"/>
      <c r="M117" s="53"/>
      <c r="N117" s="53"/>
      <c r="O117" s="53"/>
      <c r="P117" s="53"/>
      <c r="Q117" s="53"/>
      <c r="R117" s="53"/>
      <c r="S117" s="53"/>
      <c r="T117" s="53"/>
      <c r="U117" s="53"/>
      <c r="V117" s="53"/>
      <c r="W117" s="56"/>
      <c r="X117" s="52"/>
      <c r="Y117" s="54"/>
      <c r="Z117" s="48"/>
      <c r="AA117" s="49"/>
    </row>
    <row r="118" customFormat="false" ht="33.95" hidden="false" customHeight="true" outlineLevel="0" collapsed="false">
      <c r="A118" s="8"/>
      <c r="B118" s="50" t="n">
        <f aca="false">B117+1</f>
        <v>66</v>
      </c>
      <c r="C118" s="55"/>
      <c r="D118" s="55"/>
      <c r="E118" s="55"/>
      <c r="F118" s="55"/>
      <c r="G118" s="55"/>
      <c r="H118" s="55"/>
      <c r="I118" s="55"/>
      <c r="J118" s="55"/>
      <c r="K118" s="55"/>
      <c r="L118" s="55"/>
      <c r="M118" s="53"/>
      <c r="N118" s="53"/>
      <c r="O118" s="53"/>
      <c r="P118" s="53"/>
      <c r="Q118" s="53"/>
      <c r="R118" s="53"/>
      <c r="S118" s="53"/>
      <c r="T118" s="53"/>
      <c r="U118" s="53"/>
      <c r="V118" s="53"/>
      <c r="W118" s="56"/>
      <c r="X118" s="52"/>
      <c r="Y118" s="54"/>
      <c r="Z118" s="48"/>
      <c r="AA118" s="49"/>
    </row>
    <row r="119" customFormat="false" ht="33.95" hidden="false" customHeight="true" outlineLevel="0" collapsed="false">
      <c r="A119" s="8"/>
      <c r="B119" s="50" t="n">
        <f aca="false">B118+1</f>
        <v>67</v>
      </c>
      <c r="C119" s="55"/>
      <c r="D119" s="55"/>
      <c r="E119" s="55"/>
      <c r="F119" s="55"/>
      <c r="G119" s="55"/>
      <c r="H119" s="55"/>
      <c r="I119" s="55"/>
      <c r="J119" s="55"/>
      <c r="K119" s="55"/>
      <c r="L119" s="55"/>
      <c r="M119" s="53"/>
      <c r="N119" s="53"/>
      <c r="O119" s="53"/>
      <c r="P119" s="53"/>
      <c r="Q119" s="53"/>
      <c r="R119" s="53"/>
      <c r="S119" s="53"/>
      <c r="T119" s="53"/>
      <c r="U119" s="53"/>
      <c r="V119" s="53"/>
      <c r="W119" s="56"/>
      <c r="X119" s="52"/>
      <c r="Y119" s="54"/>
      <c r="Z119" s="48"/>
      <c r="AA119" s="49"/>
    </row>
    <row r="120" customFormat="false" ht="33.95" hidden="false" customHeight="true" outlineLevel="0" collapsed="false">
      <c r="A120" s="8"/>
      <c r="B120" s="50" t="n">
        <f aca="false">B119+1</f>
        <v>68</v>
      </c>
      <c r="C120" s="55"/>
      <c r="D120" s="55"/>
      <c r="E120" s="55"/>
      <c r="F120" s="55"/>
      <c r="G120" s="55"/>
      <c r="H120" s="55"/>
      <c r="I120" s="55"/>
      <c r="J120" s="55"/>
      <c r="K120" s="55"/>
      <c r="L120" s="55"/>
      <c r="M120" s="53"/>
      <c r="N120" s="53"/>
      <c r="O120" s="53"/>
      <c r="P120" s="53"/>
      <c r="Q120" s="53"/>
      <c r="R120" s="53"/>
      <c r="S120" s="53"/>
      <c r="T120" s="53"/>
      <c r="U120" s="53"/>
      <c r="V120" s="53"/>
      <c r="W120" s="56"/>
      <c r="X120" s="52"/>
      <c r="Y120" s="54"/>
      <c r="Z120" s="48"/>
      <c r="AA120" s="49"/>
    </row>
    <row r="121" customFormat="false" ht="33.95" hidden="false" customHeight="true" outlineLevel="0" collapsed="false">
      <c r="A121" s="8"/>
      <c r="B121" s="50" t="n">
        <f aca="false">B120+1</f>
        <v>69</v>
      </c>
      <c r="C121" s="55"/>
      <c r="D121" s="55"/>
      <c r="E121" s="55"/>
      <c r="F121" s="55"/>
      <c r="G121" s="55"/>
      <c r="H121" s="55"/>
      <c r="I121" s="55"/>
      <c r="J121" s="55"/>
      <c r="K121" s="55"/>
      <c r="L121" s="55"/>
      <c r="M121" s="53"/>
      <c r="N121" s="53"/>
      <c r="O121" s="53"/>
      <c r="P121" s="53"/>
      <c r="Q121" s="53"/>
      <c r="R121" s="53"/>
      <c r="S121" s="53"/>
      <c r="T121" s="53"/>
      <c r="U121" s="53"/>
      <c r="V121" s="53"/>
      <c r="W121" s="56"/>
      <c r="X121" s="52"/>
      <c r="Y121" s="54"/>
      <c r="Z121" s="48"/>
      <c r="AA121" s="49"/>
    </row>
    <row r="122" customFormat="false" ht="33.95" hidden="false" customHeight="true" outlineLevel="0" collapsed="false">
      <c r="A122" s="8"/>
      <c r="B122" s="50" t="n">
        <f aca="false">B121+1</f>
        <v>70</v>
      </c>
      <c r="C122" s="55"/>
      <c r="D122" s="55"/>
      <c r="E122" s="55"/>
      <c r="F122" s="55"/>
      <c r="G122" s="55"/>
      <c r="H122" s="55"/>
      <c r="I122" s="55"/>
      <c r="J122" s="55"/>
      <c r="K122" s="55"/>
      <c r="L122" s="55"/>
      <c r="M122" s="53"/>
      <c r="N122" s="53"/>
      <c r="O122" s="53"/>
      <c r="P122" s="53"/>
      <c r="Q122" s="53"/>
      <c r="R122" s="53"/>
      <c r="S122" s="53"/>
      <c r="T122" s="53"/>
      <c r="U122" s="53"/>
      <c r="V122" s="53"/>
      <c r="W122" s="56"/>
      <c r="X122" s="52"/>
      <c r="Y122" s="54"/>
      <c r="Z122" s="48"/>
      <c r="AA122" s="49"/>
    </row>
    <row r="123" customFormat="false" ht="33.95" hidden="false" customHeight="true" outlineLevel="0" collapsed="false">
      <c r="A123" s="8"/>
      <c r="B123" s="50" t="n">
        <f aca="false">B122+1</f>
        <v>71</v>
      </c>
      <c r="C123" s="55"/>
      <c r="D123" s="55"/>
      <c r="E123" s="55"/>
      <c r="F123" s="55"/>
      <c r="G123" s="55"/>
      <c r="H123" s="55"/>
      <c r="I123" s="55"/>
      <c r="J123" s="55"/>
      <c r="K123" s="55"/>
      <c r="L123" s="55"/>
      <c r="M123" s="53"/>
      <c r="N123" s="53"/>
      <c r="O123" s="53"/>
      <c r="P123" s="53"/>
      <c r="Q123" s="53"/>
      <c r="R123" s="53"/>
      <c r="S123" s="53"/>
      <c r="T123" s="53"/>
      <c r="U123" s="53"/>
      <c r="V123" s="53"/>
      <c r="W123" s="56"/>
      <c r="X123" s="52"/>
      <c r="Y123" s="54"/>
      <c r="Z123" s="48"/>
      <c r="AA123" s="49"/>
    </row>
    <row r="124" customFormat="false" ht="33.95" hidden="false" customHeight="true" outlineLevel="0" collapsed="false">
      <c r="A124" s="8"/>
      <c r="B124" s="50" t="n">
        <f aca="false">B123+1</f>
        <v>72</v>
      </c>
      <c r="C124" s="55"/>
      <c r="D124" s="55"/>
      <c r="E124" s="55"/>
      <c r="F124" s="55"/>
      <c r="G124" s="55"/>
      <c r="H124" s="55"/>
      <c r="I124" s="55"/>
      <c r="J124" s="55"/>
      <c r="K124" s="55"/>
      <c r="L124" s="55"/>
      <c r="M124" s="53"/>
      <c r="N124" s="53"/>
      <c r="O124" s="53"/>
      <c r="P124" s="53"/>
      <c r="Q124" s="53"/>
      <c r="R124" s="53"/>
      <c r="S124" s="53"/>
      <c r="T124" s="53"/>
      <c r="U124" s="53"/>
      <c r="V124" s="53"/>
      <c r="W124" s="56"/>
      <c r="X124" s="52"/>
      <c r="Y124" s="54"/>
      <c r="Z124" s="48"/>
      <c r="AA124" s="49"/>
    </row>
    <row r="125" customFormat="false" ht="33.95" hidden="false" customHeight="true" outlineLevel="0" collapsed="false">
      <c r="A125" s="8"/>
      <c r="B125" s="50" t="n">
        <f aca="false">B124+1</f>
        <v>73</v>
      </c>
      <c r="C125" s="55"/>
      <c r="D125" s="55"/>
      <c r="E125" s="55"/>
      <c r="F125" s="55"/>
      <c r="G125" s="55"/>
      <c r="H125" s="55"/>
      <c r="I125" s="55"/>
      <c r="J125" s="55"/>
      <c r="K125" s="55"/>
      <c r="L125" s="55"/>
      <c r="M125" s="53"/>
      <c r="N125" s="53"/>
      <c r="O125" s="53"/>
      <c r="P125" s="53"/>
      <c r="Q125" s="53"/>
      <c r="R125" s="53"/>
      <c r="S125" s="53"/>
      <c r="T125" s="53"/>
      <c r="U125" s="53"/>
      <c r="V125" s="53"/>
      <c r="W125" s="56"/>
      <c r="X125" s="52"/>
      <c r="Y125" s="54"/>
      <c r="Z125" s="48"/>
      <c r="AA125" s="49"/>
    </row>
    <row r="126" customFormat="false" ht="33.95" hidden="false" customHeight="true" outlineLevel="0" collapsed="false">
      <c r="A126" s="8"/>
      <c r="B126" s="50" t="n">
        <f aca="false">B125+1</f>
        <v>74</v>
      </c>
      <c r="C126" s="55"/>
      <c r="D126" s="55"/>
      <c r="E126" s="55"/>
      <c r="F126" s="55"/>
      <c r="G126" s="55"/>
      <c r="H126" s="55"/>
      <c r="I126" s="55"/>
      <c r="J126" s="55"/>
      <c r="K126" s="55"/>
      <c r="L126" s="55"/>
      <c r="M126" s="53"/>
      <c r="N126" s="53"/>
      <c r="O126" s="53"/>
      <c r="P126" s="53"/>
      <c r="Q126" s="53"/>
      <c r="R126" s="53"/>
      <c r="S126" s="53"/>
      <c r="T126" s="53"/>
      <c r="U126" s="53"/>
      <c r="V126" s="53"/>
      <c r="W126" s="56"/>
      <c r="X126" s="52"/>
      <c r="Y126" s="54"/>
      <c r="Z126" s="48"/>
      <c r="AA126" s="49"/>
    </row>
    <row r="127" customFormat="false" ht="33.95" hidden="false" customHeight="true" outlineLevel="0" collapsed="false">
      <c r="A127" s="8"/>
      <c r="B127" s="50" t="n">
        <f aca="false">B126+1</f>
        <v>75</v>
      </c>
      <c r="C127" s="55"/>
      <c r="D127" s="55"/>
      <c r="E127" s="55"/>
      <c r="F127" s="55"/>
      <c r="G127" s="55"/>
      <c r="H127" s="55"/>
      <c r="I127" s="55"/>
      <c r="J127" s="55"/>
      <c r="K127" s="55"/>
      <c r="L127" s="55"/>
      <c r="M127" s="53"/>
      <c r="N127" s="53"/>
      <c r="O127" s="53"/>
      <c r="P127" s="53"/>
      <c r="Q127" s="53"/>
      <c r="R127" s="53"/>
      <c r="S127" s="53"/>
      <c r="T127" s="53"/>
      <c r="U127" s="53"/>
      <c r="V127" s="53"/>
      <c r="W127" s="56"/>
      <c r="X127" s="52"/>
      <c r="Y127" s="54"/>
      <c r="Z127" s="48"/>
      <c r="AA127" s="49"/>
    </row>
    <row r="128" customFormat="false" ht="33.95" hidden="false" customHeight="true" outlineLevel="0" collapsed="false">
      <c r="A128" s="8"/>
      <c r="B128" s="50" t="n">
        <f aca="false">B127+1</f>
        <v>76</v>
      </c>
      <c r="C128" s="55"/>
      <c r="D128" s="55"/>
      <c r="E128" s="55"/>
      <c r="F128" s="55"/>
      <c r="G128" s="55"/>
      <c r="H128" s="55"/>
      <c r="I128" s="55"/>
      <c r="J128" s="55"/>
      <c r="K128" s="55"/>
      <c r="L128" s="55"/>
      <c r="M128" s="53"/>
      <c r="N128" s="53"/>
      <c r="O128" s="53"/>
      <c r="P128" s="53"/>
      <c r="Q128" s="53"/>
      <c r="R128" s="53"/>
      <c r="S128" s="53"/>
      <c r="T128" s="53"/>
      <c r="U128" s="53"/>
      <c r="V128" s="53"/>
      <c r="W128" s="56"/>
      <c r="X128" s="52"/>
      <c r="Y128" s="54"/>
      <c r="Z128" s="48"/>
      <c r="AA128" s="49"/>
    </row>
    <row r="129" customFormat="false" ht="33.95" hidden="false" customHeight="true" outlineLevel="0" collapsed="false">
      <c r="A129" s="8"/>
      <c r="B129" s="50" t="n">
        <f aca="false">B128+1</f>
        <v>77</v>
      </c>
      <c r="C129" s="55"/>
      <c r="D129" s="55"/>
      <c r="E129" s="55"/>
      <c r="F129" s="55"/>
      <c r="G129" s="55"/>
      <c r="H129" s="55"/>
      <c r="I129" s="55"/>
      <c r="J129" s="55"/>
      <c r="K129" s="55"/>
      <c r="L129" s="55"/>
      <c r="M129" s="53"/>
      <c r="N129" s="53"/>
      <c r="O129" s="53"/>
      <c r="P129" s="53"/>
      <c r="Q129" s="53"/>
      <c r="R129" s="53"/>
      <c r="S129" s="53"/>
      <c r="T129" s="53"/>
      <c r="U129" s="53"/>
      <c r="V129" s="53"/>
      <c r="W129" s="56"/>
      <c r="X129" s="52"/>
      <c r="Y129" s="54"/>
      <c r="Z129" s="48"/>
      <c r="AA129" s="49"/>
    </row>
    <row r="130" customFormat="false" ht="33.95" hidden="false" customHeight="true" outlineLevel="0" collapsed="false">
      <c r="A130" s="8"/>
      <c r="B130" s="50" t="n">
        <f aca="false">B129+1</f>
        <v>78</v>
      </c>
      <c r="C130" s="55"/>
      <c r="D130" s="55"/>
      <c r="E130" s="55"/>
      <c r="F130" s="55"/>
      <c r="G130" s="55"/>
      <c r="H130" s="55"/>
      <c r="I130" s="55"/>
      <c r="J130" s="55"/>
      <c r="K130" s="55"/>
      <c r="L130" s="55"/>
      <c r="M130" s="53"/>
      <c r="N130" s="53"/>
      <c r="O130" s="53"/>
      <c r="P130" s="53"/>
      <c r="Q130" s="53"/>
      <c r="R130" s="53"/>
      <c r="S130" s="53"/>
      <c r="T130" s="53"/>
      <c r="U130" s="53"/>
      <c r="V130" s="53"/>
      <c r="W130" s="56"/>
      <c r="X130" s="52"/>
      <c r="Y130" s="54"/>
      <c r="Z130" s="48"/>
      <c r="AA130" s="49"/>
    </row>
    <row r="131" customFormat="false" ht="33.95" hidden="false" customHeight="true" outlineLevel="0" collapsed="false">
      <c r="A131" s="8"/>
      <c r="B131" s="50" t="n">
        <f aca="false">B130+1</f>
        <v>79</v>
      </c>
      <c r="C131" s="55"/>
      <c r="D131" s="55"/>
      <c r="E131" s="55"/>
      <c r="F131" s="55"/>
      <c r="G131" s="55"/>
      <c r="H131" s="55"/>
      <c r="I131" s="55"/>
      <c r="J131" s="55"/>
      <c r="K131" s="55"/>
      <c r="L131" s="55"/>
      <c r="M131" s="53"/>
      <c r="N131" s="53"/>
      <c r="O131" s="53"/>
      <c r="P131" s="53"/>
      <c r="Q131" s="53"/>
      <c r="R131" s="53"/>
      <c r="S131" s="53"/>
      <c r="T131" s="53"/>
      <c r="U131" s="53"/>
      <c r="V131" s="53"/>
      <c r="W131" s="56"/>
      <c r="X131" s="52"/>
      <c r="Y131" s="54"/>
      <c r="Z131" s="48"/>
      <c r="AA131" s="49"/>
    </row>
    <row r="132" customFormat="false" ht="33.95" hidden="false" customHeight="true" outlineLevel="0" collapsed="false">
      <c r="A132" s="8"/>
      <c r="B132" s="50" t="n">
        <f aca="false">B131+1</f>
        <v>80</v>
      </c>
      <c r="C132" s="55"/>
      <c r="D132" s="55"/>
      <c r="E132" s="55"/>
      <c r="F132" s="55"/>
      <c r="G132" s="55"/>
      <c r="H132" s="55"/>
      <c r="I132" s="55"/>
      <c r="J132" s="55"/>
      <c r="K132" s="55"/>
      <c r="L132" s="55"/>
      <c r="M132" s="53"/>
      <c r="N132" s="53"/>
      <c r="O132" s="53"/>
      <c r="P132" s="53"/>
      <c r="Q132" s="53"/>
      <c r="R132" s="53"/>
      <c r="S132" s="53"/>
      <c r="T132" s="53"/>
      <c r="U132" s="53"/>
      <c r="V132" s="53"/>
      <c r="W132" s="56"/>
      <c r="X132" s="52"/>
      <c r="Y132" s="54"/>
      <c r="Z132" s="48"/>
      <c r="AA132" s="49"/>
    </row>
    <row r="133" customFormat="false" ht="33.95" hidden="false" customHeight="true" outlineLevel="0" collapsed="false">
      <c r="A133" s="8"/>
      <c r="B133" s="50" t="n">
        <f aca="false">B132+1</f>
        <v>81</v>
      </c>
      <c r="C133" s="55"/>
      <c r="D133" s="55"/>
      <c r="E133" s="55"/>
      <c r="F133" s="55"/>
      <c r="G133" s="55"/>
      <c r="H133" s="55"/>
      <c r="I133" s="55"/>
      <c r="J133" s="55"/>
      <c r="K133" s="55"/>
      <c r="L133" s="55"/>
      <c r="M133" s="53"/>
      <c r="N133" s="53"/>
      <c r="O133" s="53"/>
      <c r="P133" s="53"/>
      <c r="Q133" s="53"/>
      <c r="R133" s="53"/>
      <c r="S133" s="53"/>
      <c r="T133" s="53"/>
      <c r="U133" s="53"/>
      <c r="V133" s="53"/>
      <c r="W133" s="56"/>
      <c r="X133" s="52"/>
      <c r="Y133" s="54"/>
      <c r="Z133" s="48"/>
      <c r="AA133" s="49"/>
    </row>
    <row r="134" customFormat="false" ht="33.95" hidden="false" customHeight="true" outlineLevel="0" collapsed="false">
      <c r="A134" s="8"/>
      <c r="B134" s="50" t="n">
        <f aca="false">B133+1</f>
        <v>82</v>
      </c>
      <c r="C134" s="55"/>
      <c r="D134" s="55"/>
      <c r="E134" s="55"/>
      <c r="F134" s="55"/>
      <c r="G134" s="55"/>
      <c r="H134" s="55"/>
      <c r="I134" s="55"/>
      <c r="J134" s="55"/>
      <c r="K134" s="55"/>
      <c r="L134" s="55"/>
      <c r="M134" s="53"/>
      <c r="N134" s="53"/>
      <c r="O134" s="53"/>
      <c r="P134" s="53"/>
      <c r="Q134" s="53"/>
      <c r="R134" s="53"/>
      <c r="S134" s="53"/>
      <c r="T134" s="53"/>
      <c r="U134" s="53"/>
      <c r="V134" s="53"/>
      <c r="W134" s="56"/>
      <c r="X134" s="52"/>
      <c r="Y134" s="54"/>
      <c r="Z134" s="48"/>
      <c r="AA134" s="49"/>
    </row>
    <row r="135" customFormat="false" ht="33.95" hidden="false" customHeight="true" outlineLevel="0" collapsed="false">
      <c r="A135" s="8"/>
      <c r="B135" s="50" t="n">
        <f aca="false">B134+1</f>
        <v>83</v>
      </c>
      <c r="C135" s="55"/>
      <c r="D135" s="55"/>
      <c r="E135" s="55"/>
      <c r="F135" s="55"/>
      <c r="G135" s="55"/>
      <c r="H135" s="55"/>
      <c r="I135" s="55"/>
      <c r="J135" s="55"/>
      <c r="K135" s="55"/>
      <c r="L135" s="55"/>
      <c r="M135" s="53"/>
      <c r="N135" s="53"/>
      <c r="O135" s="53"/>
      <c r="P135" s="53"/>
      <c r="Q135" s="53"/>
      <c r="R135" s="53"/>
      <c r="S135" s="53"/>
      <c r="T135" s="53"/>
      <c r="U135" s="53"/>
      <c r="V135" s="53"/>
      <c r="W135" s="56"/>
      <c r="X135" s="52"/>
      <c r="Y135" s="54"/>
      <c r="Z135" s="48"/>
      <c r="AA135" s="49"/>
    </row>
    <row r="136" customFormat="false" ht="33.95" hidden="false" customHeight="true" outlineLevel="0" collapsed="false">
      <c r="A136" s="8"/>
      <c r="B136" s="50" t="n">
        <f aca="false">B135+1</f>
        <v>84</v>
      </c>
      <c r="C136" s="55"/>
      <c r="D136" s="55"/>
      <c r="E136" s="55"/>
      <c r="F136" s="55"/>
      <c r="G136" s="55"/>
      <c r="H136" s="55"/>
      <c r="I136" s="55"/>
      <c r="J136" s="55"/>
      <c r="K136" s="55"/>
      <c r="L136" s="55"/>
      <c r="M136" s="53"/>
      <c r="N136" s="53"/>
      <c r="O136" s="53"/>
      <c r="P136" s="53"/>
      <c r="Q136" s="53"/>
      <c r="R136" s="53"/>
      <c r="S136" s="53"/>
      <c r="T136" s="53"/>
      <c r="U136" s="53"/>
      <c r="V136" s="53"/>
      <c r="W136" s="56"/>
      <c r="X136" s="52"/>
      <c r="Y136" s="54"/>
      <c r="Z136" s="48"/>
      <c r="AA136" s="49"/>
    </row>
    <row r="137" customFormat="false" ht="33.95" hidden="false" customHeight="true" outlineLevel="0" collapsed="false">
      <c r="A137" s="8"/>
      <c r="B137" s="50" t="n">
        <f aca="false">B136+1</f>
        <v>85</v>
      </c>
      <c r="C137" s="55"/>
      <c r="D137" s="55"/>
      <c r="E137" s="55"/>
      <c r="F137" s="55"/>
      <c r="G137" s="55"/>
      <c r="H137" s="55"/>
      <c r="I137" s="55"/>
      <c r="J137" s="55"/>
      <c r="K137" s="55"/>
      <c r="L137" s="55"/>
      <c r="M137" s="53"/>
      <c r="N137" s="53"/>
      <c r="O137" s="53"/>
      <c r="P137" s="53"/>
      <c r="Q137" s="53"/>
      <c r="R137" s="53"/>
      <c r="S137" s="53"/>
      <c r="T137" s="53"/>
      <c r="U137" s="53"/>
      <c r="V137" s="53"/>
      <c r="W137" s="56"/>
      <c r="X137" s="52"/>
      <c r="Y137" s="54"/>
      <c r="Z137" s="48"/>
      <c r="AA137" s="49"/>
    </row>
    <row r="138" customFormat="false" ht="33.95" hidden="false" customHeight="true" outlineLevel="0" collapsed="false">
      <c r="A138" s="8"/>
      <c r="B138" s="50" t="n">
        <f aca="false">B137+1</f>
        <v>86</v>
      </c>
      <c r="C138" s="55"/>
      <c r="D138" s="55"/>
      <c r="E138" s="55"/>
      <c r="F138" s="55"/>
      <c r="G138" s="55"/>
      <c r="H138" s="55"/>
      <c r="I138" s="55"/>
      <c r="J138" s="55"/>
      <c r="K138" s="55"/>
      <c r="L138" s="55"/>
      <c r="M138" s="53"/>
      <c r="N138" s="53"/>
      <c r="O138" s="53"/>
      <c r="P138" s="53"/>
      <c r="Q138" s="53"/>
      <c r="R138" s="53"/>
      <c r="S138" s="53"/>
      <c r="T138" s="53"/>
      <c r="U138" s="53"/>
      <c r="V138" s="53"/>
      <c r="W138" s="56"/>
      <c r="X138" s="52"/>
      <c r="Y138" s="54"/>
      <c r="Z138" s="48"/>
      <c r="AA138" s="49"/>
    </row>
    <row r="139" customFormat="false" ht="33.95" hidden="false" customHeight="true" outlineLevel="0" collapsed="false">
      <c r="A139" s="8"/>
      <c r="B139" s="50" t="n">
        <f aca="false">B138+1</f>
        <v>87</v>
      </c>
      <c r="C139" s="55"/>
      <c r="D139" s="55"/>
      <c r="E139" s="55"/>
      <c r="F139" s="55"/>
      <c r="G139" s="55"/>
      <c r="H139" s="55"/>
      <c r="I139" s="55"/>
      <c r="J139" s="55"/>
      <c r="K139" s="55"/>
      <c r="L139" s="55"/>
      <c r="M139" s="53"/>
      <c r="N139" s="53"/>
      <c r="O139" s="53"/>
      <c r="P139" s="53"/>
      <c r="Q139" s="53"/>
      <c r="R139" s="53"/>
      <c r="S139" s="53"/>
      <c r="T139" s="53"/>
      <c r="U139" s="53"/>
      <c r="V139" s="53"/>
      <c r="W139" s="56"/>
      <c r="X139" s="52"/>
      <c r="Y139" s="54"/>
      <c r="Z139" s="48"/>
      <c r="AA139" s="49"/>
    </row>
    <row r="140" customFormat="false" ht="33.95" hidden="false" customHeight="true" outlineLevel="0" collapsed="false">
      <c r="A140" s="8"/>
      <c r="B140" s="50" t="n">
        <f aca="false">B139+1</f>
        <v>88</v>
      </c>
      <c r="C140" s="55"/>
      <c r="D140" s="55"/>
      <c r="E140" s="55"/>
      <c r="F140" s="55"/>
      <c r="G140" s="55"/>
      <c r="H140" s="55"/>
      <c r="I140" s="55"/>
      <c r="J140" s="55"/>
      <c r="K140" s="55"/>
      <c r="L140" s="55"/>
      <c r="M140" s="53"/>
      <c r="N140" s="53"/>
      <c r="O140" s="53"/>
      <c r="P140" s="53"/>
      <c r="Q140" s="53"/>
      <c r="R140" s="53"/>
      <c r="S140" s="53"/>
      <c r="T140" s="53"/>
      <c r="U140" s="53"/>
      <c r="V140" s="53"/>
      <c r="W140" s="56"/>
      <c r="X140" s="52"/>
      <c r="Y140" s="54"/>
      <c r="Z140" s="48"/>
      <c r="AA140" s="49"/>
    </row>
    <row r="141" customFormat="false" ht="33.95" hidden="false" customHeight="true" outlineLevel="0" collapsed="false">
      <c r="A141" s="8"/>
      <c r="B141" s="50" t="n">
        <f aca="false">B140+1</f>
        <v>89</v>
      </c>
      <c r="C141" s="55"/>
      <c r="D141" s="55"/>
      <c r="E141" s="55"/>
      <c r="F141" s="55"/>
      <c r="G141" s="55"/>
      <c r="H141" s="55"/>
      <c r="I141" s="55"/>
      <c r="J141" s="55"/>
      <c r="K141" s="55"/>
      <c r="L141" s="55"/>
      <c r="M141" s="53"/>
      <c r="N141" s="53"/>
      <c r="O141" s="53"/>
      <c r="P141" s="53"/>
      <c r="Q141" s="53"/>
      <c r="R141" s="53"/>
      <c r="S141" s="53"/>
      <c r="T141" s="53"/>
      <c r="U141" s="53"/>
      <c r="V141" s="53"/>
      <c r="W141" s="56"/>
      <c r="X141" s="52"/>
      <c r="Y141" s="54"/>
      <c r="Z141" s="48"/>
      <c r="AA141" s="49"/>
    </row>
    <row r="142" customFormat="false" ht="33.95" hidden="false" customHeight="true" outlineLevel="0" collapsed="false">
      <c r="A142" s="8"/>
      <c r="B142" s="50" t="n">
        <f aca="false">B141+1</f>
        <v>90</v>
      </c>
      <c r="C142" s="55"/>
      <c r="D142" s="55"/>
      <c r="E142" s="55"/>
      <c r="F142" s="55"/>
      <c r="G142" s="55"/>
      <c r="H142" s="55"/>
      <c r="I142" s="55"/>
      <c r="J142" s="55"/>
      <c r="K142" s="55"/>
      <c r="L142" s="55"/>
      <c r="M142" s="53"/>
      <c r="N142" s="53"/>
      <c r="O142" s="53"/>
      <c r="P142" s="53"/>
      <c r="Q142" s="53"/>
      <c r="R142" s="53"/>
      <c r="S142" s="53"/>
      <c r="T142" s="53"/>
      <c r="U142" s="53"/>
      <c r="V142" s="53"/>
      <c r="W142" s="56"/>
      <c r="X142" s="52"/>
      <c r="Y142" s="54"/>
      <c r="Z142" s="48"/>
      <c r="AA142" s="49"/>
    </row>
    <row r="143" customFormat="false" ht="33.95" hidden="false" customHeight="true" outlineLevel="0" collapsed="false">
      <c r="A143" s="8"/>
      <c r="B143" s="50" t="n">
        <f aca="false">B142+1</f>
        <v>91</v>
      </c>
      <c r="C143" s="55"/>
      <c r="D143" s="55"/>
      <c r="E143" s="55"/>
      <c r="F143" s="55"/>
      <c r="G143" s="55"/>
      <c r="H143" s="55"/>
      <c r="I143" s="55"/>
      <c r="J143" s="55"/>
      <c r="K143" s="55"/>
      <c r="L143" s="55"/>
      <c r="M143" s="53"/>
      <c r="N143" s="53"/>
      <c r="O143" s="53"/>
      <c r="P143" s="53"/>
      <c r="Q143" s="53"/>
      <c r="R143" s="53"/>
      <c r="S143" s="53"/>
      <c r="T143" s="53"/>
      <c r="U143" s="53"/>
      <c r="V143" s="53"/>
      <c r="W143" s="56"/>
      <c r="X143" s="52"/>
      <c r="Y143" s="54"/>
      <c r="Z143" s="48"/>
      <c r="AA143" s="49"/>
    </row>
    <row r="144" customFormat="false" ht="33.95" hidden="false" customHeight="true" outlineLevel="0" collapsed="false">
      <c r="A144" s="8"/>
      <c r="B144" s="50" t="n">
        <f aca="false">B143+1</f>
        <v>92</v>
      </c>
      <c r="C144" s="55"/>
      <c r="D144" s="55"/>
      <c r="E144" s="55"/>
      <c r="F144" s="55"/>
      <c r="G144" s="55"/>
      <c r="H144" s="55"/>
      <c r="I144" s="55"/>
      <c r="J144" s="55"/>
      <c r="K144" s="55"/>
      <c r="L144" s="55"/>
      <c r="M144" s="53"/>
      <c r="N144" s="53"/>
      <c r="O144" s="53"/>
      <c r="P144" s="53"/>
      <c r="Q144" s="53"/>
      <c r="R144" s="53"/>
      <c r="S144" s="53"/>
      <c r="T144" s="53"/>
      <c r="U144" s="53"/>
      <c r="V144" s="53"/>
      <c r="W144" s="56"/>
      <c r="X144" s="52"/>
      <c r="Y144" s="54"/>
      <c r="Z144" s="48"/>
      <c r="AA144" s="49"/>
    </row>
    <row r="145" customFormat="false" ht="33.95" hidden="false" customHeight="true" outlineLevel="0" collapsed="false">
      <c r="A145" s="8"/>
      <c r="B145" s="50" t="n">
        <f aca="false">B144+1</f>
        <v>93</v>
      </c>
      <c r="C145" s="55"/>
      <c r="D145" s="55"/>
      <c r="E145" s="55"/>
      <c r="F145" s="55"/>
      <c r="G145" s="55"/>
      <c r="H145" s="55"/>
      <c r="I145" s="55"/>
      <c r="J145" s="55"/>
      <c r="K145" s="55"/>
      <c r="L145" s="55"/>
      <c r="M145" s="53"/>
      <c r="N145" s="53"/>
      <c r="O145" s="53"/>
      <c r="P145" s="53"/>
      <c r="Q145" s="53"/>
      <c r="R145" s="53"/>
      <c r="S145" s="53"/>
      <c r="T145" s="53"/>
      <c r="U145" s="53"/>
      <c r="V145" s="53"/>
      <c r="W145" s="56"/>
      <c r="X145" s="52"/>
      <c r="Y145" s="54"/>
      <c r="Z145" s="48"/>
      <c r="AA145" s="49"/>
    </row>
    <row r="146" customFormat="false" ht="33.95" hidden="false" customHeight="true" outlineLevel="0" collapsed="false">
      <c r="A146" s="8"/>
      <c r="B146" s="50" t="n">
        <f aca="false">B145+1</f>
        <v>94</v>
      </c>
      <c r="C146" s="55"/>
      <c r="D146" s="55"/>
      <c r="E146" s="55"/>
      <c r="F146" s="55"/>
      <c r="G146" s="55"/>
      <c r="H146" s="55"/>
      <c r="I146" s="55"/>
      <c r="J146" s="55"/>
      <c r="K146" s="55"/>
      <c r="L146" s="55"/>
      <c r="M146" s="53"/>
      <c r="N146" s="53"/>
      <c r="O146" s="53"/>
      <c r="P146" s="53"/>
      <c r="Q146" s="53"/>
      <c r="R146" s="53"/>
      <c r="S146" s="53"/>
      <c r="T146" s="53"/>
      <c r="U146" s="53"/>
      <c r="V146" s="53"/>
      <c r="W146" s="56"/>
      <c r="X146" s="52"/>
      <c r="Y146" s="54"/>
      <c r="Z146" s="48"/>
      <c r="AA146" s="49"/>
    </row>
    <row r="147" customFormat="false" ht="33.95" hidden="false" customHeight="true" outlineLevel="0" collapsed="false">
      <c r="A147" s="8"/>
      <c r="B147" s="50" t="n">
        <f aca="false">B146+1</f>
        <v>95</v>
      </c>
      <c r="C147" s="55"/>
      <c r="D147" s="55"/>
      <c r="E147" s="55"/>
      <c r="F147" s="55"/>
      <c r="G147" s="55"/>
      <c r="H147" s="55"/>
      <c r="I147" s="55"/>
      <c r="J147" s="55"/>
      <c r="K147" s="55"/>
      <c r="L147" s="55"/>
      <c r="M147" s="53"/>
      <c r="N147" s="53"/>
      <c r="O147" s="53"/>
      <c r="P147" s="53"/>
      <c r="Q147" s="53"/>
      <c r="R147" s="53"/>
      <c r="S147" s="53"/>
      <c r="T147" s="53"/>
      <c r="U147" s="53"/>
      <c r="V147" s="53"/>
      <c r="W147" s="56"/>
      <c r="X147" s="52"/>
      <c r="Y147" s="54"/>
      <c r="Z147" s="48"/>
      <c r="AA147" s="49"/>
    </row>
    <row r="148" customFormat="false" ht="33.95" hidden="false" customHeight="true" outlineLevel="0" collapsed="false">
      <c r="A148" s="8"/>
      <c r="B148" s="50" t="n">
        <f aca="false">B147+1</f>
        <v>96</v>
      </c>
      <c r="C148" s="55"/>
      <c r="D148" s="55"/>
      <c r="E148" s="55"/>
      <c r="F148" s="55"/>
      <c r="G148" s="55"/>
      <c r="H148" s="55"/>
      <c r="I148" s="55"/>
      <c r="J148" s="55"/>
      <c r="K148" s="55"/>
      <c r="L148" s="55"/>
      <c r="M148" s="53"/>
      <c r="N148" s="53"/>
      <c r="O148" s="53"/>
      <c r="P148" s="53"/>
      <c r="Q148" s="53"/>
      <c r="R148" s="53"/>
      <c r="S148" s="53"/>
      <c r="T148" s="53"/>
      <c r="U148" s="53"/>
      <c r="V148" s="53"/>
      <c r="W148" s="56"/>
      <c r="X148" s="52"/>
      <c r="Y148" s="54"/>
      <c r="Z148" s="48"/>
      <c r="AA148" s="49"/>
    </row>
    <row r="149" customFormat="false" ht="33.95" hidden="false" customHeight="true" outlineLevel="0" collapsed="false">
      <c r="A149" s="8"/>
      <c r="B149" s="50" t="n">
        <f aca="false">B148+1</f>
        <v>97</v>
      </c>
      <c r="C149" s="55"/>
      <c r="D149" s="55"/>
      <c r="E149" s="55"/>
      <c r="F149" s="55"/>
      <c r="G149" s="55"/>
      <c r="H149" s="55"/>
      <c r="I149" s="55"/>
      <c r="J149" s="55"/>
      <c r="K149" s="55"/>
      <c r="L149" s="55"/>
      <c r="M149" s="53"/>
      <c r="N149" s="53"/>
      <c r="O149" s="53"/>
      <c r="P149" s="53"/>
      <c r="Q149" s="53"/>
      <c r="R149" s="53"/>
      <c r="S149" s="53"/>
      <c r="T149" s="53"/>
      <c r="U149" s="53"/>
      <c r="V149" s="53"/>
      <c r="W149" s="56"/>
      <c r="X149" s="52"/>
      <c r="Y149" s="54"/>
      <c r="Z149" s="48"/>
      <c r="AA149" s="49"/>
    </row>
    <row r="150" customFormat="false" ht="33.95" hidden="false" customHeight="true" outlineLevel="0" collapsed="false">
      <c r="A150" s="8"/>
      <c r="B150" s="50" t="n">
        <f aca="false">B149+1</f>
        <v>98</v>
      </c>
      <c r="C150" s="55"/>
      <c r="D150" s="55"/>
      <c r="E150" s="55"/>
      <c r="F150" s="55"/>
      <c r="G150" s="55"/>
      <c r="H150" s="55"/>
      <c r="I150" s="55"/>
      <c r="J150" s="55"/>
      <c r="K150" s="55"/>
      <c r="L150" s="55"/>
      <c r="M150" s="53"/>
      <c r="N150" s="53"/>
      <c r="O150" s="53"/>
      <c r="P150" s="53"/>
      <c r="Q150" s="53"/>
      <c r="R150" s="53"/>
      <c r="S150" s="53"/>
      <c r="T150" s="53"/>
      <c r="U150" s="53"/>
      <c r="V150" s="53"/>
      <c r="W150" s="56"/>
      <c r="X150" s="52"/>
      <c r="Y150" s="54"/>
      <c r="Z150" s="48"/>
      <c r="AA150" s="49"/>
    </row>
    <row r="151" customFormat="false" ht="33.95" hidden="false" customHeight="true" outlineLevel="0" collapsed="false">
      <c r="A151" s="8"/>
      <c r="B151" s="50" t="n">
        <f aca="false">B150+1</f>
        <v>99</v>
      </c>
      <c r="C151" s="55"/>
      <c r="D151" s="55"/>
      <c r="E151" s="55"/>
      <c r="F151" s="55"/>
      <c r="G151" s="55"/>
      <c r="H151" s="55"/>
      <c r="I151" s="55"/>
      <c r="J151" s="55"/>
      <c r="K151" s="55"/>
      <c r="L151" s="55"/>
      <c r="M151" s="53"/>
      <c r="N151" s="53"/>
      <c r="O151" s="53"/>
      <c r="P151" s="53"/>
      <c r="Q151" s="53"/>
      <c r="R151" s="53"/>
      <c r="S151" s="53"/>
      <c r="T151" s="53"/>
      <c r="U151" s="53"/>
      <c r="V151" s="53"/>
      <c r="W151" s="56"/>
      <c r="X151" s="52"/>
      <c r="Y151" s="54"/>
      <c r="Z151" s="48"/>
      <c r="AA151" s="49"/>
    </row>
    <row r="152" customFormat="false" ht="33.95" hidden="false" customHeight="true" outlineLevel="0" collapsed="false">
      <c r="A152" s="8"/>
      <c r="B152" s="50" t="n">
        <f aca="false">B151+1</f>
        <v>100</v>
      </c>
      <c r="C152" s="57"/>
      <c r="D152" s="57"/>
      <c r="E152" s="57"/>
      <c r="F152" s="57"/>
      <c r="G152" s="57"/>
      <c r="H152" s="57"/>
      <c r="I152" s="57"/>
      <c r="J152" s="57"/>
      <c r="K152" s="57"/>
      <c r="L152" s="57"/>
      <c r="M152" s="58"/>
      <c r="N152" s="58"/>
      <c r="O152" s="58"/>
      <c r="P152" s="58"/>
      <c r="Q152" s="58"/>
      <c r="R152" s="58"/>
      <c r="S152" s="58"/>
      <c r="T152" s="58"/>
      <c r="U152" s="58"/>
      <c r="V152" s="58"/>
      <c r="W152" s="59"/>
      <c r="X152" s="60"/>
      <c r="Y152" s="61"/>
      <c r="Z152" s="48"/>
      <c r="AA152" s="49"/>
    </row>
  </sheetData>
  <sheetProtection algorithmName="SHA-512" hashValue="g0s0C3pAyTEcTbxNPGB5cW7X2vVT4uIkXqJdihxPJ5r6VqQ920tvkZfhDFXM9dsPi9AH/0meeZAAnnyF07BJlQ==" saltValue="sqWoh22D3yoROPxlMfvxcg==" spinCount="100000" sheet="true" formatCells="false" formatColumns="false" formatRows="false" sort="false" autoFilter="false"/>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s>
  <dataValidations count="4">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53:L152" type="textLength">
      <formula1>10</formula1>
      <formula2>0</formula2>
    </dataValidation>
    <dataValidation allowBlank="true" operator="between" showDropDown="false" showErrorMessage="true" showInputMessage="true" sqref="W53:W152" type="list">
      <formula1>INDIRECT(R53)</formula1>
      <formula2>0</formula2>
    </dataValidation>
    <dataValidation allowBlank="true" operator="between" showDropDown="false" showErrorMessage="true" showInputMessage="true" sqref="R53:V152" type="list">
      <formula1>【参考】数式用2!$A$3:$A$49</formula1>
      <formula2>0</formula2>
    </dataValidation>
    <dataValidation allowBlank="true" operator="between" showDropDown="false" showErrorMessage="true" showInputMessage="true" sqref="Y53:Y152" type="list">
      <formula1>【参考】数式用!$A$5:$A$27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D213"/>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2.87"/>
    <col collapsed="false" customWidth="true" hidden="false" outlineLevel="0" max="2" min="2" style="1" width="3.31"/>
    <col collapsed="false" customWidth="true" hidden="false" outlineLevel="0" max="7" min="3" style="1" width="3.01"/>
    <col collapsed="false" customWidth="true" hidden="false" outlineLevel="0" max="20" min="8" style="1" width="2.87"/>
    <col collapsed="false" customWidth="true" hidden="false" outlineLevel="0" max="21" min="21" style="1" width="4.46"/>
    <col collapsed="false" customWidth="true" hidden="false" outlineLevel="0" max="37" min="22" style="1" width="2.87"/>
    <col collapsed="false" customWidth="true" hidden="false" outlineLevel="0" max="38" min="38" style="1" width="3.01"/>
    <col collapsed="false" customWidth="true" hidden="false" outlineLevel="0" max="53" min="39" style="1" width="7.33"/>
    <col collapsed="false" customWidth="true" hidden="false" outlineLevel="0" max="54" min="54" style="1" width="2.87"/>
    <col collapsed="false" customWidth="true" hidden="false" outlineLevel="0" max="61" min="55" style="1" width="7.33"/>
    <col collapsed="false" customWidth="false" hidden="false" outlineLevel="0" max="1024" min="62" style="1" width="10.34"/>
  </cols>
  <sheetData>
    <row r="1" customFormat="false" ht="19.5" hidden="false" customHeight="true" outlineLevel="0" collapsed="false">
      <c r="A1" s="62"/>
      <c r="B1" s="63" t="s">
        <v>63</v>
      </c>
      <c r="C1" s="63"/>
      <c r="D1" s="63"/>
      <c r="E1" s="63"/>
      <c r="F1" s="63"/>
      <c r="G1" s="63"/>
      <c r="H1" s="63"/>
      <c r="I1" s="63"/>
      <c r="J1" s="63"/>
      <c r="K1" s="63"/>
      <c r="L1" s="63"/>
      <c r="M1" s="63"/>
      <c r="N1" s="63"/>
      <c r="O1" s="63"/>
      <c r="P1" s="63"/>
      <c r="Q1" s="63"/>
      <c r="R1" s="63"/>
      <c r="S1" s="63"/>
      <c r="T1" s="63"/>
      <c r="U1" s="63"/>
      <c r="V1" s="63"/>
      <c r="W1" s="63"/>
      <c r="X1" s="63"/>
      <c r="Y1" s="63"/>
      <c r="Z1" s="64" t="s">
        <v>64</v>
      </c>
      <c r="AA1" s="64"/>
      <c r="AB1" s="64"/>
      <c r="AC1" s="64"/>
      <c r="AD1" s="65" t="str">
        <f aca="false">IF(基本情報入力シート!C32="","",基本情報入力シート!C32)</f>
        <v>○○市</v>
      </c>
      <c r="AE1" s="65"/>
      <c r="AF1" s="65"/>
      <c r="AG1" s="65"/>
      <c r="AH1" s="65"/>
      <c r="AI1" s="65"/>
      <c r="AJ1" s="65"/>
      <c r="AK1" s="65"/>
      <c r="AL1" s="62"/>
    </row>
    <row r="2" customFormat="false" ht="12" hidden="false" customHeight="true" outlineLevel="0" collapsed="false">
      <c r="A2" s="6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2"/>
    </row>
    <row r="3" customFormat="false" ht="16.5" hidden="false" customHeight="true" outlineLevel="0" collapsed="false">
      <c r="A3" s="62"/>
      <c r="B3" s="66" t="s">
        <v>65</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customFormat="false" ht="5.1" hidden="false" customHeight="true" outlineLevel="0" collapsed="false">
      <c r="A4" s="6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row>
    <row r="5" customFormat="false" ht="20.25" hidden="false" customHeight="true" outlineLevel="0" collapsed="false">
      <c r="A5" s="62"/>
      <c r="B5" s="68" t="s">
        <v>66</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2"/>
    </row>
    <row r="6" s="72" customFormat="true" ht="13.5" hidden="false" customHeight="true" outlineLevel="0" collapsed="false">
      <c r="A6" s="69"/>
      <c r="B6" s="70" t="s">
        <v>13</v>
      </c>
      <c r="C6" s="70"/>
      <c r="D6" s="70"/>
      <c r="E6" s="70"/>
      <c r="F6" s="70"/>
      <c r="G6" s="70"/>
      <c r="H6" s="71" t="str">
        <f aca="false">IF(基本情報入力シート!M36="","",基本情報入力シート!M36)</f>
        <v>○○ケアサービス</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69"/>
    </row>
    <row r="7" s="72" customFormat="true" ht="22.5" hidden="false" customHeight="true" outlineLevel="0" collapsed="false">
      <c r="A7" s="69"/>
      <c r="B7" s="73" t="s">
        <v>12</v>
      </c>
      <c r="C7" s="73"/>
      <c r="D7" s="73"/>
      <c r="E7" s="73"/>
      <c r="F7" s="73"/>
      <c r="G7" s="73"/>
      <c r="H7" s="74" t="str">
        <f aca="false">IF(基本情報入力シート!M37="","",基本情報入力シート!M37)</f>
        <v>○○ケアサービス</v>
      </c>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69"/>
    </row>
    <row r="8" s="72" customFormat="true" ht="12.75" hidden="false" customHeight="true" outlineLevel="0" collapsed="false">
      <c r="A8" s="69"/>
      <c r="B8" s="75" t="s">
        <v>67</v>
      </c>
      <c r="C8" s="75"/>
      <c r="D8" s="75"/>
      <c r="E8" s="75"/>
      <c r="F8" s="75"/>
      <c r="G8" s="75"/>
      <c r="H8" s="76" t="s">
        <v>18</v>
      </c>
      <c r="I8" s="77" t="str">
        <f aca="false">IF(基本情報入力シート!AC38="－","",基本情報入力シート!AC38)</f>
        <v>100－1234</v>
      </c>
      <c r="J8" s="77"/>
      <c r="K8" s="77"/>
      <c r="L8" s="77"/>
      <c r="M8" s="77"/>
      <c r="N8" s="78"/>
      <c r="O8" s="79"/>
      <c r="P8" s="79"/>
      <c r="Q8" s="79"/>
      <c r="R8" s="79"/>
      <c r="S8" s="79"/>
      <c r="T8" s="79"/>
      <c r="U8" s="79"/>
      <c r="V8" s="79"/>
      <c r="W8" s="79"/>
      <c r="X8" s="79"/>
      <c r="Y8" s="79"/>
      <c r="Z8" s="79"/>
      <c r="AA8" s="79"/>
      <c r="AB8" s="79"/>
      <c r="AC8" s="79"/>
      <c r="AD8" s="79"/>
      <c r="AE8" s="79"/>
      <c r="AF8" s="79"/>
      <c r="AG8" s="79"/>
      <c r="AH8" s="79"/>
      <c r="AI8" s="79"/>
      <c r="AJ8" s="79"/>
      <c r="AK8" s="80"/>
      <c r="AL8" s="69"/>
    </row>
    <row r="9" s="72" customFormat="true" ht="12" hidden="false" customHeight="true" outlineLevel="0" collapsed="false">
      <c r="A9" s="69"/>
      <c r="B9" s="75"/>
      <c r="C9" s="75"/>
      <c r="D9" s="75"/>
      <c r="E9" s="75"/>
      <c r="F9" s="75"/>
      <c r="G9" s="75"/>
      <c r="H9" s="81" t="str">
        <f aca="false">IF(基本情報入力シート!M39="","",基本情報入力シート!M39)</f>
        <v>千代田区霞が関 1－2－2</v>
      </c>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69"/>
    </row>
    <row r="10" s="72" customFormat="true" ht="12" hidden="false" customHeight="true" outlineLevel="0" collapsed="false">
      <c r="A10" s="69"/>
      <c r="B10" s="75"/>
      <c r="C10" s="75"/>
      <c r="D10" s="75"/>
      <c r="E10" s="75"/>
      <c r="F10" s="75"/>
      <c r="G10" s="75"/>
      <c r="H10" s="82" t="str">
        <f aca="false">IF(基本情報入力シート!M40="","",基本情報入力シート!M40)</f>
        <v>○○ビル 18F</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69"/>
    </row>
    <row r="11" s="72" customFormat="true" ht="15" hidden="false" customHeight="true" outlineLevel="0" collapsed="false">
      <c r="A11" s="69"/>
      <c r="B11" s="83" t="s">
        <v>13</v>
      </c>
      <c r="C11" s="83"/>
      <c r="D11" s="83"/>
      <c r="E11" s="83"/>
      <c r="F11" s="83"/>
      <c r="G11" s="83"/>
      <c r="H11" s="71" t="str">
        <f aca="false">IF(基本情報入力シート!M43="","",基本情報入力シート!M43)</f>
        <v>コウロウ タロウ</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69"/>
      <c r="AT11" s="84"/>
      <c r="AU11" s="84"/>
      <c r="AV11" s="84"/>
      <c r="AW11" s="84"/>
      <c r="AX11" s="84"/>
    </row>
    <row r="12" s="72" customFormat="true" ht="22.5" hidden="false" customHeight="true" outlineLevel="0" collapsed="false">
      <c r="A12" s="69"/>
      <c r="B12" s="85" t="s">
        <v>68</v>
      </c>
      <c r="C12" s="85"/>
      <c r="D12" s="85"/>
      <c r="E12" s="85"/>
      <c r="F12" s="85"/>
      <c r="G12" s="85"/>
      <c r="H12" s="82" t="str">
        <f aca="false">IF(基本情報入力シート!M44="","",基本情報入力シート!M44)</f>
        <v>厚労 太郎</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69"/>
      <c r="AT12" s="84"/>
      <c r="AU12" s="84"/>
      <c r="AV12" s="84"/>
      <c r="AW12" s="84"/>
      <c r="AX12" s="84"/>
    </row>
    <row r="13" s="72" customFormat="true" ht="17.25" hidden="false" customHeight="true" outlineLevel="0" collapsed="false">
      <c r="A13" s="69"/>
      <c r="B13" s="86" t="s">
        <v>32</v>
      </c>
      <c r="C13" s="86"/>
      <c r="D13" s="86"/>
      <c r="E13" s="86"/>
      <c r="F13" s="86"/>
      <c r="G13" s="86"/>
      <c r="H13" s="73" t="s">
        <v>33</v>
      </c>
      <c r="I13" s="73"/>
      <c r="J13" s="73"/>
      <c r="K13" s="73"/>
      <c r="L13" s="87" t="str">
        <f aca="false">IF(基本情報入力シート!M45="","",基本情報入力シート!M45)</f>
        <v>03-3571-XXXX</v>
      </c>
      <c r="M13" s="87"/>
      <c r="N13" s="87"/>
      <c r="O13" s="87"/>
      <c r="P13" s="87"/>
      <c r="Q13" s="87"/>
      <c r="R13" s="87"/>
      <c r="S13" s="87"/>
      <c r="T13" s="87"/>
      <c r="U13" s="87"/>
      <c r="V13" s="88" t="s">
        <v>35</v>
      </c>
      <c r="W13" s="88"/>
      <c r="X13" s="88"/>
      <c r="Y13" s="88"/>
      <c r="Z13" s="87" t="str">
        <f aca="false">IF(基本情報入力シート!M46="","",基本情報入力シート!M46)</f>
        <v>aaa@aaa.aa.jp</v>
      </c>
      <c r="AA13" s="87"/>
      <c r="AB13" s="87"/>
      <c r="AC13" s="87"/>
      <c r="AD13" s="87"/>
      <c r="AE13" s="87"/>
      <c r="AF13" s="87"/>
      <c r="AG13" s="87"/>
      <c r="AH13" s="87"/>
      <c r="AI13" s="87"/>
      <c r="AJ13" s="87"/>
      <c r="AK13" s="87"/>
      <c r="AL13" s="69"/>
      <c r="AT13" s="84"/>
      <c r="AU13" s="84"/>
      <c r="AV13" s="84"/>
      <c r="AW13" s="84"/>
      <c r="AX13" s="84"/>
    </row>
    <row r="14" customFormat="false" ht="6" hidden="false" customHeight="true" outlineLevel="0" collapsed="false">
      <c r="A14" s="62"/>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2"/>
      <c r="AS14" s="89"/>
    </row>
    <row r="15" customFormat="false" ht="18" hidden="false" customHeight="true" outlineLevel="0" collapsed="false">
      <c r="A15" s="62"/>
      <c r="B15" s="90" t="s">
        <v>69</v>
      </c>
      <c r="C15" s="91"/>
      <c r="D15" s="91"/>
      <c r="E15" s="91"/>
      <c r="F15" s="91"/>
      <c r="G15" s="63"/>
      <c r="H15" s="91"/>
      <c r="I15" s="91"/>
      <c r="J15" s="91"/>
      <c r="K15" s="91"/>
      <c r="L15" s="92"/>
      <c r="M15" s="93"/>
      <c r="N15" s="63"/>
      <c r="O15" s="92"/>
      <c r="P15" s="92"/>
      <c r="Q15" s="92"/>
      <c r="R15" s="92"/>
      <c r="S15" s="92"/>
      <c r="T15" s="92"/>
      <c r="U15" s="92"/>
      <c r="V15" s="92"/>
      <c r="W15" s="91"/>
      <c r="X15" s="91"/>
      <c r="Y15" s="91"/>
      <c r="Z15" s="91"/>
      <c r="AA15" s="92"/>
      <c r="AB15" s="92"/>
      <c r="AC15" s="62"/>
      <c r="AD15" s="62"/>
      <c r="AE15" s="92"/>
      <c r="AF15" s="92"/>
      <c r="AG15" s="92"/>
      <c r="AH15" s="92"/>
      <c r="AI15" s="92"/>
      <c r="AJ15" s="92"/>
      <c r="AK15" s="92"/>
      <c r="AL15" s="62"/>
      <c r="AT15" s="89"/>
      <c r="AU15" s="89"/>
      <c r="AV15" s="89"/>
      <c r="AW15" s="89"/>
      <c r="AX15" s="89"/>
    </row>
    <row r="16" s="72" customFormat="true" ht="19.5" hidden="false" customHeight="true" outlineLevel="0" collapsed="false">
      <c r="A16" s="69"/>
      <c r="B16" s="94" t="s">
        <v>70</v>
      </c>
      <c r="C16" s="95"/>
      <c r="D16" s="96"/>
      <c r="E16" s="97"/>
      <c r="F16" s="97"/>
      <c r="G16" s="97"/>
      <c r="H16" s="97"/>
      <c r="I16" s="97"/>
      <c r="J16" s="97"/>
      <c r="K16" s="97"/>
      <c r="L16" s="98"/>
      <c r="M16" s="98"/>
      <c r="N16" s="98"/>
      <c r="O16" s="98"/>
      <c r="P16" s="98"/>
      <c r="Q16" s="98"/>
      <c r="R16" s="98"/>
      <c r="S16" s="98"/>
      <c r="T16" s="99"/>
      <c r="U16" s="100"/>
      <c r="V16" s="100"/>
      <c r="W16" s="101"/>
      <c r="X16" s="69"/>
      <c r="Y16" s="69"/>
      <c r="Z16" s="69"/>
      <c r="AA16" s="69"/>
      <c r="AB16" s="69"/>
      <c r="AC16" s="69"/>
      <c r="AD16" s="69"/>
      <c r="AE16" s="69"/>
      <c r="AF16" s="69"/>
      <c r="AG16" s="69"/>
      <c r="AH16" s="102"/>
      <c r="AI16" s="69"/>
      <c r="AJ16" s="69"/>
      <c r="AK16" s="69"/>
      <c r="AL16" s="69"/>
    </row>
    <row r="17" s="72" customFormat="true" ht="18.75" hidden="false" customHeight="true" outlineLevel="0" collapsed="false">
      <c r="A17" s="69"/>
      <c r="B17" s="103" t="s">
        <v>71</v>
      </c>
      <c r="C17" s="103"/>
      <c r="D17" s="103"/>
      <c r="E17" s="103"/>
      <c r="F17" s="103"/>
      <c r="G17" s="103"/>
      <c r="H17" s="103"/>
      <c r="I17" s="103"/>
      <c r="J17" s="103"/>
      <c r="K17" s="103"/>
      <c r="L17" s="103"/>
      <c r="M17" s="103"/>
      <c r="N17" s="103"/>
      <c r="O17" s="103"/>
      <c r="P17" s="103"/>
      <c r="Q17" s="103"/>
      <c r="R17" s="103"/>
      <c r="S17" s="103"/>
      <c r="T17" s="103"/>
      <c r="U17" s="103"/>
      <c r="V17" s="103"/>
      <c r="W17" s="103"/>
      <c r="X17" s="69"/>
      <c r="Y17" s="69"/>
      <c r="Z17" s="69"/>
      <c r="AA17" s="69"/>
      <c r="AB17" s="69"/>
      <c r="AC17" s="69"/>
      <c r="AD17" s="69"/>
      <c r="AE17" s="69"/>
      <c r="AF17" s="69"/>
      <c r="AG17" s="69"/>
      <c r="AH17" s="102"/>
      <c r="AI17" s="69"/>
      <c r="AJ17" s="69"/>
      <c r="AK17" s="69"/>
      <c r="AL17" s="69"/>
    </row>
    <row r="18" customFormat="false" ht="19.5" hidden="false" customHeight="true" outlineLevel="0" collapsed="false">
      <c r="A18" s="62"/>
      <c r="B18" s="104" t="s">
        <v>72</v>
      </c>
      <c r="C18" s="105" t="s">
        <v>73</v>
      </c>
      <c r="D18" s="105"/>
      <c r="E18" s="105"/>
      <c r="F18" s="105"/>
      <c r="G18" s="105"/>
      <c r="H18" s="105"/>
      <c r="I18" s="105"/>
      <c r="J18" s="105"/>
      <c r="K18" s="105"/>
      <c r="L18" s="105"/>
      <c r="M18" s="105"/>
      <c r="N18" s="105"/>
      <c r="O18" s="105"/>
      <c r="P18" s="105"/>
      <c r="Q18" s="106" t="n">
        <f aca="false">SUM('別紙様式3-2（４・５月）'!N5,'別紙様式3-2（４・５月）'!N6,'別紙様式3-2（４・５月）'!N7,'別紙様式3-3（６月以降分）'!N5)</f>
        <v>50265004</v>
      </c>
      <c r="R18" s="106"/>
      <c r="S18" s="106"/>
      <c r="T18" s="106"/>
      <c r="U18" s="106"/>
      <c r="V18" s="106"/>
      <c r="W18" s="107" t="s">
        <v>74</v>
      </c>
      <c r="X18" s="62"/>
      <c r="Y18" s="62"/>
      <c r="Z18" s="62"/>
      <c r="AA18" s="62"/>
      <c r="AB18" s="62"/>
      <c r="AC18" s="62"/>
      <c r="AD18" s="62"/>
      <c r="AE18" s="62"/>
      <c r="AF18" s="62"/>
      <c r="AG18" s="62"/>
      <c r="AH18" s="62"/>
      <c r="AI18" s="62"/>
      <c r="AJ18" s="62"/>
      <c r="AK18" s="62"/>
      <c r="AL18" s="62"/>
    </row>
    <row r="19" customFormat="false" ht="27" hidden="false" customHeight="true" outlineLevel="0" collapsed="false">
      <c r="A19" s="62"/>
      <c r="B19" s="108"/>
      <c r="C19" s="109" t="s">
        <v>75</v>
      </c>
      <c r="D19" s="110" t="s">
        <v>76</v>
      </c>
      <c r="E19" s="110"/>
      <c r="F19" s="110"/>
      <c r="G19" s="110"/>
      <c r="H19" s="110"/>
      <c r="I19" s="110"/>
      <c r="J19" s="110"/>
      <c r="K19" s="110"/>
      <c r="L19" s="110"/>
      <c r="M19" s="110"/>
      <c r="N19" s="110"/>
      <c r="O19" s="110"/>
      <c r="P19" s="110"/>
      <c r="Q19" s="106" t="n">
        <f aca="false">SUM('別紙様式3-2（４・５月）'!N9,'別紙様式3-3（６月以降分）'!N7)</f>
        <v>18876383.3412694</v>
      </c>
      <c r="R19" s="106"/>
      <c r="S19" s="106"/>
      <c r="T19" s="106"/>
      <c r="U19" s="106"/>
      <c r="V19" s="106"/>
      <c r="W19" s="111" t="s">
        <v>74</v>
      </c>
      <c r="X19" s="62"/>
      <c r="Y19" s="62"/>
      <c r="Z19" s="62"/>
      <c r="AA19" s="62"/>
      <c r="AB19" s="62"/>
      <c r="AC19" s="62"/>
      <c r="AD19" s="62"/>
      <c r="AE19" s="62"/>
      <c r="AF19" s="62"/>
      <c r="AG19" s="62"/>
      <c r="AH19" s="62"/>
      <c r="AI19" s="62"/>
      <c r="AJ19" s="62"/>
      <c r="AK19" s="62"/>
      <c r="AL19" s="62"/>
    </row>
    <row r="20" customFormat="false" ht="27" hidden="false" customHeight="true" outlineLevel="0" collapsed="false">
      <c r="A20" s="62"/>
      <c r="B20" s="112"/>
      <c r="C20" s="113"/>
      <c r="D20" s="114" t="s">
        <v>77</v>
      </c>
      <c r="E20" s="115" t="s">
        <v>78</v>
      </c>
      <c r="F20" s="115"/>
      <c r="G20" s="115"/>
      <c r="H20" s="115"/>
      <c r="I20" s="115"/>
      <c r="J20" s="115"/>
      <c r="K20" s="115"/>
      <c r="L20" s="115"/>
      <c r="M20" s="115"/>
      <c r="N20" s="115"/>
      <c r="O20" s="115"/>
      <c r="P20" s="115"/>
      <c r="Q20" s="116" t="n">
        <v>3799515</v>
      </c>
      <c r="R20" s="116"/>
      <c r="S20" s="116"/>
      <c r="T20" s="116"/>
      <c r="U20" s="116"/>
      <c r="V20" s="116"/>
      <c r="W20" s="117" t="s">
        <v>74</v>
      </c>
      <c r="X20" s="63" t="s">
        <v>79</v>
      </c>
      <c r="Y20" s="118" t="str">
        <f aca="false">IF(Q20&gt;Q19,"×","")</f>
        <v/>
      </c>
      <c r="Z20" s="62"/>
      <c r="AA20" s="62"/>
      <c r="AB20" s="62"/>
      <c r="AC20" s="62"/>
      <c r="AD20" s="62"/>
      <c r="AE20" s="62"/>
      <c r="AF20" s="62"/>
      <c r="AG20" s="62"/>
      <c r="AH20" s="62"/>
      <c r="AI20" s="62"/>
      <c r="AJ20" s="62"/>
      <c r="AK20" s="62"/>
      <c r="AL20" s="62"/>
      <c r="AM20" s="119" t="s">
        <v>80</v>
      </c>
      <c r="AN20" s="119"/>
      <c r="AO20" s="119"/>
      <c r="AP20" s="119"/>
      <c r="AQ20" s="119"/>
      <c r="AR20" s="119"/>
      <c r="AS20" s="119"/>
      <c r="AT20" s="119"/>
      <c r="AU20" s="119"/>
      <c r="AV20" s="119"/>
      <c r="AW20" s="119"/>
      <c r="AX20" s="119"/>
      <c r="AY20" s="119"/>
      <c r="AZ20" s="119"/>
      <c r="BA20" s="119"/>
    </row>
    <row r="21" customFormat="false" ht="21.75" hidden="false" customHeight="true" outlineLevel="0" collapsed="false">
      <c r="A21" s="62"/>
      <c r="B21" s="120" t="s">
        <v>81</v>
      </c>
      <c r="C21" s="121" t="s">
        <v>82</v>
      </c>
      <c r="D21" s="121"/>
      <c r="E21" s="121"/>
      <c r="F21" s="121"/>
      <c r="G21" s="121"/>
      <c r="H21" s="121"/>
      <c r="I21" s="121"/>
      <c r="J21" s="121"/>
      <c r="K21" s="121"/>
      <c r="L21" s="121"/>
      <c r="M21" s="121"/>
      <c r="N21" s="121"/>
      <c r="O21" s="121"/>
      <c r="P21" s="121"/>
      <c r="Q21" s="106" t="n">
        <f aca="false">Q18-Q20</f>
        <v>46465489</v>
      </c>
      <c r="R21" s="106"/>
      <c r="S21" s="106"/>
      <c r="T21" s="106"/>
      <c r="U21" s="106"/>
      <c r="V21" s="106"/>
      <c r="W21" s="107" t="s">
        <v>74</v>
      </c>
      <c r="X21" s="63" t="s">
        <v>79</v>
      </c>
      <c r="Y21" s="118" t="str">
        <f aca="false">IFERROR(IF(Q22&gt;=Q21,"○","×"),"")</f>
        <v>○</v>
      </c>
      <c r="Z21" s="62"/>
      <c r="AA21" s="62"/>
      <c r="AB21" s="62"/>
      <c r="AC21" s="62"/>
      <c r="AD21" s="62"/>
      <c r="AE21" s="62"/>
      <c r="AF21" s="62"/>
      <c r="AG21" s="62"/>
      <c r="AH21" s="62"/>
      <c r="AI21" s="62"/>
      <c r="AJ21" s="62"/>
      <c r="AK21" s="62"/>
      <c r="AL21" s="62"/>
      <c r="AM21" s="122" t="s">
        <v>83</v>
      </c>
      <c r="AN21" s="122"/>
      <c r="AO21" s="122"/>
      <c r="AP21" s="122"/>
      <c r="AQ21" s="122"/>
      <c r="AR21" s="122"/>
      <c r="AS21" s="122"/>
      <c r="AT21" s="122"/>
      <c r="AU21" s="122"/>
      <c r="AV21" s="122"/>
      <c r="AW21" s="122"/>
      <c r="AX21" s="122"/>
      <c r="AY21" s="122"/>
      <c r="AZ21" s="122"/>
      <c r="BA21" s="122"/>
    </row>
    <row r="22" customFormat="false" ht="24.75" hidden="false" customHeight="true" outlineLevel="0" collapsed="false">
      <c r="A22" s="62"/>
      <c r="B22" s="120" t="s">
        <v>84</v>
      </c>
      <c r="C22" s="121" t="s">
        <v>85</v>
      </c>
      <c r="D22" s="121"/>
      <c r="E22" s="121"/>
      <c r="F22" s="121"/>
      <c r="G22" s="121"/>
      <c r="H22" s="121"/>
      <c r="I22" s="121"/>
      <c r="J22" s="121"/>
      <c r="K22" s="121"/>
      <c r="L22" s="121"/>
      <c r="M22" s="121"/>
      <c r="N22" s="121"/>
      <c r="O22" s="121"/>
      <c r="P22" s="121"/>
      <c r="Q22" s="116" t="n">
        <v>47000000</v>
      </c>
      <c r="R22" s="116"/>
      <c r="S22" s="116"/>
      <c r="T22" s="116"/>
      <c r="U22" s="116"/>
      <c r="V22" s="116"/>
      <c r="W22" s="123" t="s">
        <v>74</v>
      </c>
      <c r="X22" s="63" t="s">
        <v>79</v>
      </c>
      <c r="Y22" s="118"/>
      <c r="Z22" s="62"/>
      <c r="AA22" s="62"/>
      <c r="AB22" s="62"/>
      <c r="AC22" s="62"/>
      <c r="AD22" s="62"/>
      <c r="AE22" s="62"/>
      <c r="AF22" s="62"/>
      <c r="AG22" s="62"/>
      <c r="AH22" s="62"/>
      <c r="AI22" s="62"/>
      <c r="AJ22" s="62"/>
      <c r="AK22" s="62"/>
      <c r="AL22" s="62"/>
    </row>
    <row r="23" customFormat="false" ht="10.5" hidden="false" customHeight="true" outlineLevel="0" collapsed="false">
      <c r="A23" s="62"/>
      <c r="B23" s="124"/>
      <c r="C23" s="124"/>
      <c r="D23" s="124"/>
      <c r="E23" s="124"/>
      <c r="F23" s="124"/>
      <c r="G23" s="124"/>
      <c r="H23" s="124"/>
      <c r="I23" s="124"/>
      <c r="J23" s="124"/>
      <c r="K23" s="124"/>
      <c r="L23" s="124"/>
      <c r="M23" s="124"/>
      <c r="N23" s="124"/>
      <c r="O23" s="124"/>
      <c r="P23" s="124"/>
      <c r="Q23" s="124"/>
      <c r="R23" s="124"/>
      <c r="S23" s="124"/>
      <c r="T23" s="124"/>
      <c r="U23" s="124"/>
      <c r="V23" s="124"/>
      <c r="W23" s="124"/>
      <c r="X23" s="62"/>
      <c r="Y23" s="62"/>
      <c r="Z23" s="62"/>
      <c r="AA23" s="62"/>
      <c r="AB23" s="62"/>
      <c r="AC23" s="62"/>
      <c r="AD23" s="62"/>
      <c r="AE23" s="62"/>
      <c r="AF23" s="62"/>
      <c r="AG23" s="62"/>
      <c r="AH23" s="62"/>
      <c r="AI23" s="62"/>
      <c r="AJ23" s="62"/>
      <c r="AK23" s="62"/>
      <c r="AL23" s="62"/>
    </row>
    <row r="24" customFormat="false" ht="19.5" hidden="false" customHeight="true" outlineLevel="0" collapsed="false">
      <c r="A24" s="62"/>
      <c r="B24" s="125" t="s">
        <v>86</v>
      </c>
      <c r="C24" s="125"/>
      <c r="D24" s="125"/>
      <c r="E24" s="125"/>
      <c r="F24" s="125"/>
      <c r="G24" s="125"/>
      <c r="H24" s="125"/>
      <c r="I24" s="125"/>
      <c r="J24" s="125"/>
      <c r="K24" s="125"/>
      <c r="L24" s="125"/>
      <c r="M24" s="125"/>
      <c r="N24" s="125"/>
      <c r="O24" s="125"/>
      <c r="P24" s="125"/>
      <c r="Q24" s="125"/>
      <c r="R24" s="125"/>
      <c r="S24" s="125"/>
      <c r="T24" s="125"/>
      <c r="U24" s="125"/>
      <c r="V24" s="125"/>
      <c r="W24" s="125"/>
      <c r="X24" s="63"/>
      <c r="Y24" s="63"/>
      <c r="Z24" s="62"/>
      <c r="AA24" s="62"/>
      <c r="AB24" s="62"/>
      <c r="AC24" s="62"/>
      <c r="AD24" s="62"/>
      <c r="AE24" s="62"/>
      <c r="AF24" s="62"/>
      <c r="AG24" s="62"/>
      <c r="AH24" s="62"/>
      <c r="AI24" s="62"/>
      <c r="AJ24" s="62"/>
      <c r="AK24" s="62"/>
      <c r="AL24" s="62"/>
    </row>
    <row r="25" customFormat="false" ht="30" hidden="false" customHeight="true" outlineLevel="0" collapsed="false">
      <c r="A25" s="62"/>
      <c r="B25" s="120" t="s">
        <v>87</v>
      </c>
      <c r="C25" s="110" t="s">
        <v>88</v>
      </c>
      <c r="D25" s="110"/>
      <c r="E25" s="110"/>
      <c r="F25" s="110"/>
      <c r="G25" s="110"/>
      <c r="H25" s="110"/>
      <c r="I25" s="110"/>
      <c r="J25" s="110"/>
      <c r="K25" s="110"/>
      <c r="L25" s="110"/>
      <c r="M25" s="110"/>
      <c r="N25" s="110"/>
      <c r="O25" s="110"/>
      <c r="P25" s="110"/>
      <c r="Q25" s="126" t="n">
        <f aca="false">Q19-Q20</f>
        <v>15076868.3412694</v>
      </c>
      <c r="R25" s="126"/>
      <c r="S25" s="126"/>
      <c r="T25" s="126"/>
      <c r="U25" s="126"/>
      <c r="V25" s="126"/>
      <c r="W25" s="111" t="s">
        <v>74</v>
      </c>
      <c r="X25" s="63" t="s">
        <v>79</v>
      </c>
      <c r="Y25" s="127" t="str">
        <f aca="false">IFERROR(IF(Q25&lt;=0,"",IF(Q26&gt;=Q25,"○","△")),"")</f>
        <v>○</v>
      </c>
      <c r="Z25" s="63" t="s">
        <v>79</v>
      </c>
      <c r="AA25" s="118" t="str">
        <f aca="false">IFERROR(IF(Y25="△",IF(Q28&gt;=Q25,"○","×"),""),"")</f>
        <v/>
      </c>
      <c r="AB25" s="62"/>
      <c r="AC25" s="62"/>
      <c r="AD25" s="62"/>
      <c r="AE25" s="62"/>
      <c r="AF25" s="62"/>
      <c r="AG25" s="62"/>
      <c r="AH25" s="62"/>
      <c r="AI25" s="62"/>
      <c r="AJ25" s="62"/>
      <c r="AK25" s="62"/>
      <c r="AL25" s="62"/>
    </row>
    <row r="26" customFormat="false" ht="39.75" hidden="false" customHeight="true" outlineLevel="0" collapsed="false">
      <c r="A26" s="62"/>
      <c r="B26" s="120" t="s">
        <v>89</v>
      </c>
      <c r="C26" s="110" t="s">
        <v>90</v>
      </c>
      <c r="D26" s="110"/>
      <c r="E26" s="110"/>
      <c r="F26" s="110"/>
      <c r="G26" s="110"/>
      <c r="H26" s="110"/>
      <c r="I26" s="110"/>
      <c r="J26" s="110"/>
      <c r="K26" s="110"/>
      <c r="L26" s="110"/>
      <c r="M26" s="110"/>
      <c r="N26" s="110"/>
      <c r="O26" s="110"/>
      <c r="P26" s="110"/>
      <c r="Q26" s="116" t="n">
        <v>18000000</v>
      </c>
      <c r="R26" s="116"/>
      <c r="S26" s="116"/>
      <c r="T26" s="116"/>
      <c r="U26" s="116"/>
      <c r="V26" s="116"/>
      <c r="W26" s="111" t="s">
        <v>74</v>
      </c>
      <c r="X26" s="63" t="s">
        <v>79</v>
      </c>
      <c r="Y26" s="127"/>
      <c r="Z26" s="63"/>
      <c r="AA26" s="118"/>
      <c r="AB26" s="62"/>
      <c r="AC26" s="62"/>
      <c r="AD26" s="62"/>
      <c r="AE26" s="62"/>
      <c r="AF26" s="62"/>
      <c r="AG26" s="62"/>
      <c r="AH26" s="62"/>
      <c r="AI26" s="62"/>
      <c r="AJ26" s="62"/>
      <c r="AK26" s="62"/>
      <c r="AL26" s="62"/>
    </row>
    <row r="27" customFormat="false" ht="27.75" hidden="false" customHeight="true" outlineLevel="0" collapsed="false">
      <c r="A27" s="62"/>
      <c r="B27" s="120" t="s">
        <v>91</v>
      </c>
      <c r="C27" s="110" t="s">
        <v>92</v>
      </c>
      <c r="D27" s="110"/>
      <c r="E27" s="110"/>
      <c r="F27" s="110"/>
      <c r="G27" s="110"/>
      <c r="H27" s="110"/>
      <c r="I27" s="110"/>
      <c r="J27" s="110"/>
      <c r="K27" s="110"/>
      <c r="L27" s="110"/>
      <c r="M27" s="110"/>
      <c r="N27" s="110"/>
      <c r="O27" s="110"/>
      <c r="P27" s="110"/>
      <c r="Q27" s="116" t="n">
        <v>1000000</v>
      </c>
      <c r="R27" s="116"/>
      <c r="S27" s="116"/>
      <c r="T27" s="116"/>
      <c r="U27" s="116"/>
      <c r="V27" s="116"/>
      <c r="W27" s="111" t="s">
        <v>74</v>
      </c>
      <c r="X27" s="62"/>
      <c r="Y27" s="62"/>
      <c r="Z27" s="63"/>
      <c r="AA27" s="118"/>
      <c r="AB27" s="62"/>
      <c r="AC27" s="62"/>
      <c r="AD27" s="62"/>
      <c r="AE27" s="62"/>
      <c r="AF27" s="62"/>
      <c r="AG27" s="62"/>
      <c r="AH27" s="62"/>
      <c r="AI27" s="62"/>
      <c r="AJ27" s="62"/>
      <c r="AK27" s="62"/>
      <c r="AL27" s="62"/>
      <c r="AM27" s="128" t="s">
        <v>93</v>
      </c>
      <c r="AN27" s="128"/>
      <c r="AO27" s="128"/>
      <c r="AP27" s="128"/>
      <c r="AQ27" s="128"/>
      <c r="AR27" s="128"/>
      <c r="AS27" s="128"/>
      <c r="AT27" s="128"/>
      <c r="AU27" s="128"/>
      <c r="AV27" s="128"/>
      <c r="AW27" s="128"/>
      <c r="AX27" s="128"/>
      <c r="AY27" s="128"/>
      <c r="AZ27" s="128"/>
      <c r="BA27" s="128"/>
    </row>
    <row r="28" customFormat="false" ht="18" hidden="false" customHeight="true" outlineLevel="0" collapsed="false">
      <c r="A28" s="62"/>
      <c r="B28" s="120" t="s">
        <v>94</v>
      </c>
      <c r="C28" s="110" t="s">
        <v>95</v>
      </c>
      <c r="D28" s="110"/>
      <c r="E28" s="110"/>
      <c r="F28" s="110"/>
      <c r="G28" s="110"/>
      <c r="H28" s="110"/>
      <c r="I28" s="110"/>
      <c r="J28" s="110"/>
      <c r="K28" s="110"/>
      <c r="L28" s="110"/>
      <c r="M28" s="110"/>
      <c r="N28" s="110"/>
      <c r="O28" s="110"/>
      <c r="P28" s="110"/>
      <c r="Q28" s="129" t="n">
        <f aca="false">Q26+Q27</f>
        <v>19000000</v>
      </c>
      <c r="R28" s="129"/>
      <c r="S28" s="129"/>
      <c r="T28" s="129"/>
      <c r="U28" s="129"/>
      <c r="V28" s="129"/>
      <c r="W28" s="111" t="s">
        <v>74</v>
      </c>
      <c r="X28" s="62"/>
      <c r="Y28" s="62"/>
      <c r="Z28" s="62" t="s">
        <v>79</v>
      </c>
      <c r="AA28" s="118"/>
      <c r="AB28" s="62"/>
      <c r="AC28" s="62"/>
      <c r="AD28" s="62"/>
      <c r="AE28" s="62"/>
      <c r="AF28" s="62"/>
      <c r="AG28" s="62"/>
      <c r="AH28" s="62"/>
      <c r="AI28" s="62"/>
      <c r="AJ28" s="62"/>
      <c r="AK28" s="118" t="str">
        <f aca="false">IFERROR(IF(OR(AND(AM29=1,O29&lt;&gt;""),AND(AM30=1,U29&lt;&gt;"")),"○","×"),"")</f>
        <v>○</v>
      </c>
      <c r="AL28" s="62"/>
      <c r="AM28" s="130" t="s">
        <v>96</v>
      </c>
      <c r="AN28" s="130"/>
      <c r="AO28" s="130"/>
      <c r="AP28" s="130"/>
      <c r="AQ28" s="130"/>
      <c r="AR28" s="130"/>
      <c r="AS28" s="130"/>
      <c r="AT28" s="130"/>
      <c r="AU28" s="130"/>
      <c r="AV28" s="130"/>
      <c r="AW28" s="130"/>
      <c r="AX28" s="130"/>
      <c r="AY28" s="130"/>
      <c r="AZ28" s="130"/>
      <c r="BA28" s="130"/>
    </row>
    <row r="29" customFormat="false" ht="18" hidden="false" customHeight="true" outlineLevel="0" collapsed="false">
      <c r="A29" s="62"/>
      <c r="B29" s="131" t="s">
        <v>97</v>
      </c>
      <c r="C29" s="132" t="s">
        <v>98</v>
      </c>
      <c r="D29" s="132"/>
      <c r="E29" s="132"/>
      <c r="F29" s="133"/>
      <c r="G29" s="134" t="s">
        <v>99</v>
      </c>
      <c r="H29" s="134"/>
      <c r="I29" s="134"/>
      <c r="J29" s="134"/>
      <c r="K29" s="135" t="s">
        <v>100</v>
      </c>
      <c r="L29" s="135"/>
      <c r="M29" s="135"/>
      <c r="N29" s="135"/>
      <c r="O29" s="136" t="n">
        <v>0.025</v>
      </c>
      <c r="P29" s="136"/>
      <c r="Q29" s="137" t="s">
        <v>101</v>
      </c>
      <c r="R29" s="137"/>
      <c r="S29" s="137"/>
      <c r="T29" s="137"/>
      <c r="U29" s="138" t="s">
        <v>102</v>
      </c>
      <c r="V29" s="138"/>
      <c r="W29" s="138"/>
      <c r="X29" s="138"/>
      <c r="Y29" s="138"/>
      <c r="Z29" s="138"/>
      <c r="AA29" s="138"/>
      <c r="AB29" s="138"/>
      <c r="AC29" s="138"/>
      <c r="AD29" s="138"/>
      <c r="AE29" s="138"/>
      <c r="AF29" s="138"/>
      <c r="AG29" s="138"/>
      <c r="AH29" s="138"/>
      <c r="AI29" s="138"/>
      <c r="AJ29" s="138"/>
      <c r="AK29" s="138"/>
      <c r="AL29" s="139"/>
      <c r="AM29" s="140" t="n">
        <f aca="false">TRUE()</f>
        <v>1</v>
      </c>
    </row>
    <row r="30" customFormat="false" ht="18" hidden="false" customHeight="true" outlineLevel="0" collapsed="false">
      <c r="A30" s="62"/>
      <c r="B30" s="131"/>
      <c r="C30" s="132"/>
      <c r="D30" s="132"/>
      <c r="E30" s="132"/>
      <c r="F30" s="141"/>
      <c r="G30" s="142" t="s">
        <v>103</v>
      </c>
      <c r="H30" s="142"/>
      <c r="I30" s="142"/>
      <c r="J30" s="142"/>
      <c r="K30" s="135"/>
      <c r="L30" s="135"/>
      <c r="M30" s="135"/>
      <c r="N30" s="135"/>
      <c r="O30" s="136"/>
      <c r="P30" s="136"/>
      <c r="Q30" s="137"/>
      <c r="R30" s="137"/>
      <c r="S30" s="137"/>
      <c r="T30" s="137"/>
      <c r="U30" s="138"/>
      <c r="V30" s="138"/>
      <c r="W30" s="138"/>
      <c r="X30" s="138"/>
      <c r="Y30" s="138"/>
      <c r="Z30" s="138"/>
      <c r="AA30" s="138"/>
      <c r="AB30" s="138"/>
      <c r="AC30" s="138"/>
      <c r="AD30" s="138"/>
      <c r="AE30" s="138"/>
      <c r="AF30" s="138"/>
      <c r="AG30" s="138"/>
      <c r="AH30" s="138"/>
      <c r="AI30" s="138"/>
      <c r="AJ30" s="138"/>
      <c r="AK30" s="138"/>
      <c r="AL30" s="139"/>
      <c r="AM30" s="140" t="n">
        <f aca="false">FALSE()</f>
        <v>0</v>
      </c>
    </row>
    <row r="31" customFormat="false" ht="18" hidden="false" customHeight="true" outlineLevel="0" collapsed="false">
      <c r="A31" s="62"/>
      <c r="B31" s="143" t="s">
        <v>104</v>
      </c>
      <c r="C31" s="144"/>
      <c r="D31" s="144"/>
      <c r="E31" s="144"/>
      <c r="F31" s="145"/>
      <c r="G31" s="146"/>
      <c r="H31" s="146"/>
      <c r="I31" s="146"/>
      <c r="J31" s="146"/>
      <c r="K31" s="145"/>
      <c r="L31" s="145"/>
      <c r="M31" s="145"/>
      <c r="N31" s="145"/>
      <c r="O31" s="147"/>
      <c r="P31" s="147"/>
      <c r="Q31" s="146"/>
      <c r="R31" s="146"/>
      <c r="S31" s="146"/>
      <c r="T31" s="146"/>
      <c r="U31" s="148"/>
      <c r="V31" s="148"/>
      <c r="W31" s="148"/>
      <c r="X31" s="148"/>
      <c r="Y31" s="148"/>
      <c r="Z31" s="148"/>
      <c r="AA31" s="148"/>
      <c r="AB31" s="148"/>
      <c r="AC31" s="148"/>
      <c r="AD31" s="148"/>
      <c r="AE31" s="148"/>
      <c r="AF31" s="148"/>
      <c r="AG31" s="148"/>
      <c r="AH31" s="148"/>
      <c r="AI31" s="148"/>
      <c r="AJ31" s="148"/>
      <c r="AK31" s="148"/>
      <c r="AL31" s="139"/>
      <c r="AM31" s="149"/>
    </row>
    <row r="32" customFormat="false" ht="25.5" hidden="false" customHeight="true" outlineLevel="0" collapsed="false">
      <c r="A32" s="62"/>
      <c r="B32" s="150" t="s">
        <v>105</v>
      </c>
      <c r="C32" s="151" t="s">
        <v>106</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48"/>
      <c r="AM32" s="149"/>
      <c r="AN32" s="149"/>
    </row>
    <row r="33" customFormat="false" ht="23.25" hidden="false" customHeight="true" outlineLevel="0" collapsed="false">
      <c r="A33" s="62"/>
      <c r="B33" s="150" t="s">
        <v>105</v>
      </c>
      <c r="C33" s="151" t="s">
        <v>107</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48"/>
      <c r="AM33" s="149"/>
      <c r="AN33" s="149"/>
    </row>
    <row r="34" customFormat="false" ht="7.5" hidden="false" customHeight="true" outlineLevel="0" collapsed="false">
      <c r="A34" s="62"/>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63"/>
      <c r="AB34" s="153"/>
      <c r="AC34" s="153"/>
      <c r="AD34" s="153"/>
      <c r="AE34" s="153"/>
      <c r="AF34" s="153"/>
      <c r="AG34" s="153"/>
      <c r="AH34" s="153"/>
      <c r="AI34" s="153"/>
      <c r="AJ34" s="153"/>
      <c r="AK34" s="153"/>
      <c r="AL34" s="62"/>
    </row>
    <row r="35" customFormat="false" ht="19.5" hidden="false" customHeight="true" outlineLevel="0" collapsed="false">
      <c r="A35" s="62"/>
      <c r="B35" s="94" t="s">
        <v>108</v>
      </c>
      <c r="C35" s="154"/>
      <c r="D35" s="155"/>
      <c r="E35" s="155"/>
      <c r="F35" s="155"/>
      <c r="G35" s="156"/>
      <c r="H35" s="156"/>
      <c r="I35" s="156"/>
      <c r="J35" s="156"/>
      <c r="K35" s="156"/>
      <c r="L35" s="156"/>
      <c r="M35" s="156"/>
      <c r="N35" s="156"/>
      <c r="O35" s="156"/>
      <c r="P35" s="156"/>
      <c r="Q35" s="157"/>
      <c r="R35" s="157"/>
      <c r="S35" s="157"/>
      <c r="T35" s="157"/>
      <c r="U35" s="157"/>
      <c r="V35" s="157"/>
      <c r="W35" s="156"/>
      <c r="X35" s="156"/>
      <c r="Y35" s="156"/>
      <c r="Z35" s="156"/>
      <c r="AA35" s="156"/>
      <c r="AB35" s="156"/>
      <c r="AC35" s="156"/>
      <c r="AD35" s="158"/>
      <c r="AE35" s="156"/>
      <c r="AF35" s="156"/>
      <c r="AG35" s="156"/>
      <c r="AH35" s="156"/>
      <c r="AI35" s="156"/>
      <c r="AJ35" s="156"/>
      <c r="AK35" s="158"/>
      <c r="AL35" s="62"/>
    </row>
    <row r="36" customFormat="false" ht="18.75" hidden="false" customHeight="true" outlineLevel="0" collapsed="false">
      <c r="A36" s="62"/>
      <c r="B36" s="159" t="s">
        <v>72</v>
      </c>
      <c r="C36" s="160" t="s">
        <v>109</v>
      </c>
      <c r="D36" s="160"/>
      <c r="E36" s="160"/>
      <c r="F36" s="160"/>
      <c r="G36" s="160"/>
      <c r="H36" s="160"/>
      <c r="I36" s="160"/>
      <c r="J36" s="160"/>
      <c r="K36" s="160"/>
      <c r="L36" s="160"/>
      <c r="M36" s="160"/>
      <c r="N36" s="160"/>
      <c r="O36" s="160"/>
      <c r="P36" s="160"/>
      <c r="Q36" s="161" t="n">
        <f aca="false">Q37-Q38-Q39</f>
        <v>296897104</v>
      </c>
      <c r="R36" s="161"/>
      <c r="S36" s="161"/>
      <c r="T36" s="161"/>
      <c r="U36" s="161"/>
      <c r="V36" s="161"/>
      <c r="W36" s="162" t="s">
        <v>74</v>
      </c>
      <c r="X36" s="163" t="s">
        <v>79</v>
      </c>
      <c r="Y36" s="118" t="str">
        <f aca="false">IF(Q40="","",IF(Q36="","",IF(Q36&gt;=Q40,"○","×")))</f>
        <v>○</v>
      </c>
      <c r="Z36" s="164"/>
      <c r="AA36" s="156"/>
      <c r="AB36" s="156"/>
      <c r="AC36" s="156"/>
      <c r="AD36" s="158"/>
      <c r="AE36" s="158"/>
      <c r="AF36" s="158"/>
      <c r="AG36" s="158"/>
      <c r="AH36" s="158"/>
      <c r="AI36" s="158"/>
      <c r="AJ36" s="158"/>
      <c r="AK36" s="158"/>
      <c r="AL36" s="62"/>
      <c r="AM36" s="165" t="s">
        <v>110</v>
      </c>
      <c r="AN36" s="165"/>
      <c r="AO36" s="165"/>
      <c r="AP36" s="165"/>
      <c r="AQ36" s="165"/>
      <c r="AR36" s="165"/>
      <c r="AS36" s="165"/>
      <c r="AT36" s="165"/>
      <c r="AU36" s="165"/>
      <c r="AV36" s="165"/>
      <c r="AW36" s="165"/>
      <c r="AX36" s="165"/>
      <c r="AY36" s="165"/>
      <c r="AZ36" s="165"/>
      <c r="BA36" s="165"/>
    </row>
    <row r="37" customFormat="false" ht="18.75" hidden="false" customHeight="true" outlineLevel="0" collapsed="false">
      <c r="A37" s="62"/>
      <c r="B37" s="166"/>
      <c r="C37" s="167" t="s">
        <v>111</v>
      </c>
      <c r="D37" s="167"/>
      <c r="E37" s="167"/>
      <c r="F37" s="167"/>
      <c r="G37" s="167"/>
      <c r="H37" s="167"/>
      <c r="I37" s="167"/>
      <c r="J37" s="167"/>
      <c r="K37" s="167"/>
      <c r="L37" s="167"/>
      <c r="M37" s="167"/>
      <c r="N37" s="167"/>
      <c r="O37" s="167"/>
      <c r="P37" s="167"/>
      <c r="Q37" s="168" t="n">
        <v>344012760</v>
      </c>
      <c r="R37" s="168"/>
      <c r="S37" s="168"/>
      <c r="T37" s="168"/>
      <c r="U37" s="168"/>
      <c r="V37" s="168"/>
      <c r="W37" s="162" t="s">
        <v>74</v>
      </c>
      <c r="X37" s="163"/>
      <c r="Y37" s="118"/>
      <c r="Z37" s="164"/>
      <c r="AA37" s="156"/>
      <c r="AB37" s="156"/>
      <c r="AC37" s="156"/>
      <c r="AD37" s="158"/>
      <c r="AE37" s="156"/>
      <c r="AF37" s="156"/>
      <c r="AG37" s="156"/>
      <c r="AH37" s="156"/>
      <c r="AI37" s="156"/>
      <c r="AJ37" s="156"/>
      <c r="AK37" s="158"/>
      <c r="AL37" s="62"/>
      <c r="AM37" s="165"/>
      <c r="AN37" s="165"/>
      <c r="AO37" s="165"/>
      <c r="AP37" s="165"/>
      <c r="AQ37" s="165"/>
      <c r="AR37" s="165"/>
      <c r="AS37" s="165"/>
      <c r="AT37" s="165"/>
      <c r="AU37" s="165"/>
      <c r="AV37" s="165"/>
      <c r="AW37" s="165"/>
      <c r="AX37" s="165"/>
      <c r="AY37" s="165"/>
      <c r="AZ37" s="165"/>
      <c r="BA37" s="165"/>
    </row>
    <row r="38" customFormat="false" ht="18.75" hidden="false" customHeight="true" outlineLevel="0" collapsed="false">
      <c r="A38" s="62"/>
      <c r="B38" s="166"/>
      <c r="C38" s="169" t="s">
        <v>112</v>
      </c>
      <c r="D38" s="169"/>
      <c r="E38" s="169"/>
      <c r="F38" s="169"/>
      <c r="G38" s="169"/>
      <c r="H38" s="169"/>
      <c r="I38" s="169"/>
      <c r="J38" s="169"/>
      <c r="K38" s="169"/>
      <c r="L38" s="169"/>
      <c r="M38" s="169"/>
      <c r="N38" s="169"/>
      <c r="O38" s="169"/>
      <c r="P38" s="169"/>
      <c r="Q38" s="170" t="n">
        <f aca="false">Q22</f>
        <v>47000000</v>
      </c>
      <c r="R38" s="170"/>
      <c r="S38" s="170"/>
      <c r="T38" s="170"/>
      <c r="U38" s="170"/>
      <c r="V38" s="170"/>
      <c r="W38" s="171" t="s">
        <v>74</v>
      </c>
      <c r="X38" s="163"/>
      <c r="Y38" s="118"/>
      <c r="Z38" s="164"/>
      <c r="AA38" s="156"/>
      <c r="AB38" s="156"/>
      <c r="AC38" s="156"/>
      <c r="AD38" s="158"/>
      <c r="AE38" s="156"/>
      <c r="AF38" s="156"/>
      <c r="AG38" s="156"/>
      <c r="AH38" s="156"/>
      <c r="AI38" s="156"/>
      <c r="AJ38" s="156"/>
      <c r="AK38" s="158"/>
      <c r="AL38" s="62"/>
      <c r="AM38" s="165"/>
      <c r="AN38" s="165"/>
      <c r="AO38" s="165"/>
      <c r="AP38" s="165"/>
      <c r="AQ38" s="165"/>
      <c r="AR38" s="165"/>
      <c r="AS38" s="165"/>
      <c r="AT38" s="165"/>
      <c r="AU38" s="165"/>
      <c r="AV38" s="165"/>
      <c r="AW38" s="165"/>
      <c r="AX38" s="165"/>
      <c r="AY38" s="165"/>
      <c r="AZ38" s="165"/>
      <c r="BA38" s="165"/>
    </row>
    <row r="39" customFormat="false" ht="25.5" hidden="false" customHeight="true" outlineLevel="0" collapsed="false">
      <c r="A39" s="62"/>
      <c r="B39" s="166"/>
      <c r="C39" s="169" t="s">
        <v>113</v>
      </c>
      <c r="D39" s="169"/>
      <c r="E39" s="169"/>
      <c r="F39" s="169"/>
      <c r="G39" s="169"/>
      <c r="H39" s="169"/>
      <c r="I39" s="169"/>
      <c r="J39" s="169"/>
      <c r="K39" s="169"/>
      <c r="L39" s="169"/>
      <c r="M39" s="169"/>
      <c r="N39" s="169"/>
      <c r="O39" s="169"/>
      <c r="P39" s="169"/>
      <c r="Q39" s="172" t="n">
        <v>115656</v>
      </c>
      <c r="R39" s="172"/>
      <c r="S39" s="172"/>
      <c r="T39" s="172"/>
      <c r="U39" s="172"/>
      <c r="V39" s="172"/>
      <c r="W39" s="171" t="s">
        <v>74</v>
      </c>
      <c r="X39" s="163"/>
      <c r="Y39" s="118"/>
      <c r="Z39" s="164"/>
      <c r="AA39" s="156"/>
      <c r="AB39" s="156"/>
      <c r="AC39" s="156"/>
      <c r="AD39" s="158"/>
      <c r="AE39" s="156"/>
      <c r="AF39" s="156"/>
      <c r="AG39" s="156"/>
      <c r="AH39" s="156"/>
      <c r="AI39" s="156"/>
      <c r="AJ39" s="156"/>
      <c r="AK39" s="158"/>
      <c r="AL39" s="62"/>
      <c r="AM39" s="165"/>
      <c r="AN39" s="165"/>
      <c r="AO39" s="165"/>
      <c r="AP39" s="165"/>
      <c r="AQ39" s="165"/>
      <c r="AR39" s="165"/>
      <c r="AS39" s="165"/>
      <c r="AT39" s="165"/>
      <c r="AU39" s="165"/>
      <c r="AV39" s="165"/>
      <c r="AW39" s="165"/>
      <c r="AX39" s="165"/>
      <c r="AY39" s="165"/>
      <c r="AZ39" s="165"/>
      <c r="BA39" s="165"/>
    </row>
    <row r="40" customFormat="false" ht="30.75" hidden="false" customHeight="true" outlineLevel="0" collapsed="false">
      <c r="A40" s="62"/>
      <c r="B40" s="159" t="s">
        <v>81</v>
      </c>
      <c r="C40" s="173" t="s">
        <v>114</v>
      </c>
      <c r="D40" s="173"/>
      <c r="E40" s="173"/>
      <c r="F40" s="173"/>
      <c r="G40" s="173"/>
      <c r="H40" s="173"/>
      <c r="I40" s="173"/>
      <c r="J40" s="173"/>
      <c r="K40" s="173"/>
      <c r="L40" s="173"/>
      <c r="M40" s="173"/>
      <c r="N40" s="173"/>
      <c r="O40" s="173"/>
      <c r="P40" s="173"/>
      <c r="Q40" s="161" t="n">
        <f aca="false">Q41-Q42-Q43-Q44-Q45-Q46</f>
        <v>296889129</v>
      </c>
      <c r="R40" s="161"/>
      <c r="S40" s="161"/>
      <c r="T40" s="161"/>
      <c r="U40" s="161"/>
      <c r="V40" s="161"/>
      <c r="W40" s="174" t="s">
        <v>74</v>
      </c>
      <c r="X40" s="163" t="s">
        <v>79</v>
      </c>
      <c r="Y40" s="118"/>
      <c r="Z40" s="164"/>
      <c r="AA40" s="156"/>
      <c r="AB40" s="156"/>
      <c r="AC40" s="156"/>
      <c r="AD40" s="158"/>
      <c r="AE40" s="156"/>
      <c r="AF40" s="156"/>
      <c r="AG40" s="156"/>
      <c r="AH40" s="156"/>
      <c r="AI40" s="156"/>
      <c r="AJ40" s="156"/>
      <c r="AK40" s="158"/>
      <c r="AL40" s="62"/>
      <c r="AM40" s="165"/>
      <c r="AN40" s="165"/>
      <c r="AO40" s="165"/>
      <c r="AP40" s="165"/>
      <c r="AQ40" s="165"/>
      <c r="AR40" s="165"/>
      <c r="AS40" s="165"/>
      <c r="AT40" s="165"/>
      <c r="AU40" s="165"/>
      <c r="AV40" s="165"/>
      <c r="AW40" s="165"/>
      <c r="AX40" s="165"/>
      <c r="AY40" s="165"/>
      <c r="AZ40" s="165"/>
      <c r="BA40" s="165"/>
    </row>
    <row r="41" customFormat="false" ht="18.75" hidden="false" customHeight="true" outlineLevel="0" collapsed="false">
      <c r="A41" s="62"/>
      <c r="B41" s="175"/>
      <c r="C41" s="176" t="s">
        <v>115</v>
      </c>
      <c r="D41" s="176"/>
      <c r="E41" s="176"/>
      <c r="F41" s="176"/>
      <c r="G41" s="176"/>
      <c r="H41" s="176"/>
      <c r="I41" s="176"/>
      <c r="J41" s="176"/>
      <c r="K41" s="176"/>
      <c r="L41" s="176"/>
      <c r="M41" s="176"/>
      <c r="N41" s="176"/>
      <c r="O41" s="176"/>
      <c r="P41" s="176"/>
      <c r="Q41" s="168" t="n">
        <v>323895307</v>
      </c>
      <c r="R41" s="168"/>
      <c r="S41" s="168"/>
      <c r="T41" s="168"/>
      <c r="U41" s="168"/>
      <c r="V41" s="168"/>
      <c r="W41" s="162" t="s">
        <v>74</v>
      </c>
      <c r="X41" s="156"/>
      <c r="Y41" s="156"/>
      <c r="Z41" s="156"/>
      <c r="AA41" s="156"/>
      <c r="AB41" s="156"/>
      <c r="AC41" s="156"/>
      <c r="AD41" s="158"/>
      <c r="AE41" s="156"/>
      <c r="AF41" s="156"/>
      <c r="AG41" s="156"/>
      <c r="AH41" s="156"/>
      <c r="AI41" s="156"/>
      <c r="AJ41" s="156"/>
      <c r="AK41" s="158"/>
      <c r="AL41" s="62"/>
    </row>
    <row r="42" customFormat="false" ht="18.75" hidden="false" customHeight="true" outlineLevel="0" collapsed="false">
      <c r="A42" s="62"/>
      <c r="B42" s="175"/>
      <c r="C42" s="176" t="s">
        <v>116</v>
      </c>
      <c r="D42" s="176"/>
      <c r="E42" s="176"/>
      <c r="F42" s="176"/>
      <c r="G42" s="176"/>
      <c r="H42" s="176"/>
      <c r="I42" s="176"/>
      <c r="J42" s="176"/>
      <c r="K42" s="176"/>
      <c r="L42" s="176"/>
      <c r="M42" s="176"/>
      <c r="N42" s="176"/>
      <c r="O42" s="176"/>
      <c r="P42" s="176"/>
      <c r="Q42" s="168" t="n">
        <v>15672680</v>
      </c>
      <c r="R42" s="168"/>
      <c r="S42" s="168"/>
      <c r="T42" s="168"/>
      <c r="U42" s="168"/>
      <c r="V42" s="168"/>
      <c r="W42" s="162" t="s">
        <v>74</v>
      </c>
      <c r="X42" s="156"/>
      <c r="Y42" s="156"/>
      <c r="Z42" s="156"/>
      <c r="AA42" s="156"/>
      <c r="AB42" s="156"/>
      <c r="AC42" s="156"/>
      <c r="AD42" s="158"/>
      <c r="AE42" s="156"/>
      <c r="AF42" s="156"/>
      <c r="AG42" s="156"/>
      <c r="AH42" s="156"/>
      <c r="AI42" s="156"/>
      <c r="AJ42" s="156"/>
      <c r="AK42" s="158"/>
      <c r="AL42" s="62"/>
    </row>
    <row r="43" customFormat="false" ht="18.75" hidden="false" customHeight="true" outlineLevel="0" collapsed="false">
      <c r="A43" s="62"/>
      <c r="B43" s="175"/>
      <c r="C43" s="176" t="s">
        <v>117</v>
      </c>
      <c r="D43" s="176"/>
      <c r="E43" s="176"/>
      <c r="F43" s="176"/>
      <c r="G43" s="176"/>
      <c r="H43" s="176"/>
      <c r="I43" s="176"/>
      <c r="J43" s="176"/>
      <c r="K43" s="176"/>
      <c r="L43" s="176"/>
      <c r="M43" s="176"/>
      <c r="N43" s="176"/>
      <c r="O43" s="176"/>
      <c r="P43" s="176"/>
      <c r="Q43" s="168" t="n">
        <v>8379554</v>
      </c>
      <c r="R43" s="168"/>
      <c r="S43" s="168"/>
      <c r="T43" s="168"/>
      <c r="U43" s="168"/>
      <c r="V43" s="168"/>
      <c r="W43" s="162" t="s">
        <v>74</v>
      </c>
      <c r="X43" s="156"/>
      <c r="Y43" s="156"/>
      <c r="Z43" s="156"/>
      <c r="AA43" s="156"/>
      <c r="AB43" s="156"/>
      <c r="AC43" s="156"/>
      <c r="AD43" s="158"/>
      <c r="AE43" s="156"/>
      <c r="AF43" s="156"/>
      <c r="AG43" s="156"/>
      <c r="AH43" s="156"/>
      <c r="AI43" s="156"/>
      <c r="AJ43" s="156"/>
      <c r="AK43" s="158"/>
      <c r="AL43" s="62"/>
    </row>
    <row r="44" customFormat="false" ht="20.25" hidden="false" customHeight="true" outlineLevel="0" collapsed="false">
      <c r="A44" s="62"/>
      <c r="B44" s="175"/>
      <c r="C44" s="177" t="s">
        <v>118</v>
      </c>
      <c r="D44" s="177"/>
      <c r="E44" s="177"/>
      <c r="F44" s="177"/>
      <c r="G44" s="177"/>
      <c r="H44" s="177"/>
      <c r="I44" s="177"/>
      <c r="J44" s="177"/>
      <c r="K44" s="177"/>
      <c r="L44" s="177"/>
      <c r="M44" s="177"/>
      <c r="N44" s="177"/>
      <c r="O44" s="177"/>
      <c r="P44" s="177"/>
      <c r="Q44" s="168" t="n">
        <v>2312647</v>
      </c>
      <c r="R44" s="168"/>
      <c r="S44" s="168"/>
      <c r="T44" s="168"/>
      <c r="U44" s="168"/>
      <c r="V44" s="168"/>
      <c r="W44" s="162" t="s">
        <v>74</v>
      </c>
      <c r="X44" s="156"/>
      <c r="Y44" s="156"/>
      <c r="Z44" s="156"/>
      <c r="AA44" s="156"/>
      <c r="AB44" s="156"/>
      <c r="AC44" s="156"/>
      <c r="AD44" s="158"/>
      <c r="AE44" s="156"/>
      <c r="AF44" s="156"/>
      <c r="AG44" s="156"/>
      <c r="AH44" s="156"/>
      <c r="AI44" s="156"/>
      <c r="AJ44" s="156"/>
      <c r="AK44" s="158"/>
      <c r="AL44" s="62"/>
    </row>
    <row r="45" customFormat="false" ht="27.75" hidden="false" customHeight="true" outlineLevel="0" collapsed="false">
      <c r="A45" s="62"/>
      <c r="B45" s="175"/>
      <c r="C45" s="177" t="s">
        <v>119</v>
      </c>
      <c r="D45" s="177"/>
      <c r="E45" s="177"/>
      <c r="F45" s="177"/>
      <c r="G45" s="177"/>
      <c r="H45" s="177"/>
      <c r="I45" s="177"/>
      <c r="J45" s="177"/>
      <c r="K45" s="177"/>
      <c r="L45" s="177"/>
      <c r="M45" s="177"/>
      <c r="N45" s="177"/>
      <c r="O45" s="177"/>
      <c r="P45" s="177"/>
      <c r="Q45" s="168" t="n">
        <v>112647</v>
      </c>
      <c r="R45" s="168"/>
      <c r="S45" s="168"/>
      <c r="T45" s="168"/>
      <c r="U45" s="168"/>
      <c r="V45" s="168"/>
      <c r="W45" s="162" t="s">
        <v>74</v>
      </c>
      <c r="X45" s="156"/>
      <c r="Y45" s="156"/>
      <c r="Z45" s="156"/>
      <c r="AA45" s="156"/>
      <c r="AB45" s="156"/>
      <c r="AC45" s="156"/>
      <c r="AD45" s="158"/>
      <c r="AE45" s="156"/>
      <c r="AF45" s="156"/>
      <c r="AG45" s="156"/>
      <c r="AH45" s="156"/>
      <c r="AI45" s="156"/>
      <c r="AJ45" s="156"/>
      <c r="AK45" s="158"/>
      <c r="AL45" s="62"/>
    </row>
    <row r="46" customFormat="false" ht="28.5" hidden="false" customHeight="true" outlineLevel="0" collapsed="false">
      <c r="A46" s="62"/>
      <c r="B46" s="175"/>
      <c r="C46" s="178" t="s">
        <v>120</v>
      </c>
      <c r="D46" s="178"/>
      <c r="E46" s="178"/>
      <c r="F46" s="178"/>
      <c r="G46" s="178"/>
      <c r="H46" s="178"/>
      <c r="I46" s="178"/>
      <c r="J46" s="178"/>
      <c r="K46" s="178"/>
      <c r="L46" s="178"/>
      <c r="M46" s="178"/>
      <c r="N46" s="178"/>
      <c r="O46" s="178"/>
      <c r="P46" s="178"/>
      <c r="Q46" s="168" t="n">
        <v>528650</v>
      </c>
      <c r="R46" s="168"/>
      <c r="S46" s="168"/>
      <c r="T46" s="168"/>
      <c r="U46" s="168"/>
      <c r="V46" s="168"/>
      <c r="W46" s="174" t="s">
        <v>74</v>
      </c>
      <c r="X46" s="156"/>
      <c r="Y46" s="156"/>
      <c r="Z46" s="156"/>
      <c r="AA46" s="156"/>
      <c r="AB46" s="158"/>
      <c r="AC46" s="156"/>
      <c r="AD46" s="156"/>
      <c r="AE46" s="156"/>
      <c r="AF46" s="156"/>
      <c r="AG46" s="156"/>
      <c r="AH46" s="156"/>
      <c r="AI46" s="158"/>
      <c r="AJ46" s="62"/>
      <c r="AK46" s="62"/>
      <c r="AL46" s="62"/>
      <c r="AM46" s="179"/>
      <c r="AN46" s="179"/>
      <c r="AO46" s="179"/>
      <c r="AP46" s="179"/>
      <c r="AQ46" s="179"/>
      <c r="AR46" s="179"/>
      <c r="AS46" s="179"/>
      <c r="AT46" s="179"/>
      <c r="AU46" s="179"/>
      <c r="AV46" s="179"/>
      <c r="AW46" s="179"/>
      <c r="AX46" s="179"/>
      <c r="AY46" s="179"/>
      <c r="AZ46" s="179"/>
      <c r="BA46" s="179"/>
    </row>
    <row r="47" s="72" customFormat="true" ht="6" hidden="false" customHeight="true" outlineLevel="0" collapsed="false">
      <c r="A47" s="69"/>
      <c r="B47" s="97"/>
      <c r="C47" s="95"/>
      <c r="D47" s="96"/>
      <c r="E47" s="97"/>
      <c r="F47" s="97"/>
      <c r="G47" s="97"/>
      <c r="H47" s="97"/>
      <c r="I47" s="97"/>
      <c r="J47" s="97"/>
      <c r="K47" s="97"/>
      <c r="L47" s="98"/>
      <c r="M47" s="98"/>
      <c r="N47" s="98"/>
      <c r="O47" s="98"/>
      <c r="P47" s="98"/>
      <c r="Q47" s="98"/>
      <c r="R47" s="98"/>
      <c r="S47" s="98"/>
      <c r="T47" s="99"/>
      <c r="U47" s="100"/>
      <c r="V47" s="100"/>
      <c r="W47" s="100"/>
      <c r="X47" s="100"/>
      <c r="Y47" s="100"/>
      <c r="Z47" s="100"/>
      <c r="AA47" s="97"/>
      <c r="AB47" s="97"/>
      <c r="AC47" s="99"/>
      <c r="AD47" s="100"/>
      <c r="AE47" s="100"/>
      <c r="AF47" s="100"/>
      <c r="AG47" s="100"/>
      <c r="AH47" s="100"/>
      <c r="AI47" s="100"/>
      <c r="AJ47" s="97"/>
      <c r="AK47" s="97"/>
      <c r="AL47" s="69"/>
      <c r="AM47" s="180"/>
      <c r="AN47" s="180"/>
      <c r="AO47" s="180"/>
      <c r="AP47" s="180"/>
      <c r="AQ47" s="180"/>
      <c r="AR47" s="180"/>
      <c r="AS47" s="180"/>
      <c r="AT47" s="181"/>
      <c r="AU47" s="181"/>
      <c r="AV47" s="181"/>
      <c r="AW47" s="181"/>
      <c r="AX47" s="181"/>
      <c r="AY47" s="180"/>
      <c r="AZ47" s="180"/>
      <c r="BA47" s="180"/>
    </row>
    <row r="48" customFormat="false" ht="12" hidden="false" customHeight="true" outlineLevel="0" collapsed="false">
      <c r="A48" s="62"/>
      <c r="B48" s="182" t="s">
        <v>104</v>
      </c>
      <c r="C48" s="183"/>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79"/>
      <c r="AN48" s="179"/>
      <c r="AO48" s="179"/>
      <c r="AP48" s="179"/>
      <c r="AQ48" s="179"/>
      <c r="AR48" s="179"/>
      <c r="AS48" s="179"/>
      <c r="AT48" s="179"/>
      <c r="AU48" s="179"/>
      <c r="AV48" s="179"/>
      <c r="AW48" s="179"/>
      <c r="AX48" s="179"/>
      <c r="AY48" s="179"/>
      <c r="AZ48" s="179"/>
      <c r="BA48" s="179"/>
    </row>
    <row r="49" s="72" customFormat="true" ht="24" hidden="false" customHeight="true" outlineLevel="0" collapsed="false">
      <c r="A49" s="69"/>
      <c r="B49" s="185" t="s">
        <v>105</v>
      </c>
      <c r="C49" s="186" t="s">
        <v>121</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7"/>
      <c r="AM49" s="180"/>
      <c r="AN49" s="180"/>
      <c r="AO49" s="180"/>
      <c r="AP49" s="180"/>
      <c r="AQ49" s="180"/>
      <c r="AR49" s="180"/>
      <c r="AS49" s="180"/>
      <c r="AT49" s="181"/>
      <c r="AU49" s="181"/>
      <c r="AV49" s="181"/>
      <c r="AW49" s="181"/>
      <c r="AX49" s="181"/>
      <c r="AY49" s="180"/>
      <c r="AZ49" s="180"/>
      <c r="BA49" s="180"/>
    </row>
    <row r="50" s="72" customFormat="true" ht="33" hidden="false" customHeight="true" outlineLevel="0" collapsed="false">
      <c r="A50" s="69"/>
      <c r="B50" s="185" t="s">
        <v>105</v>
      </c>
      <c r="C50" s="188" t="s">
        <v>122</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7"/>
      <c r="AM50" s="180"/>
      <c r="AN50" s="180"/>
      <c r="AO50" s="180"/>
      <c r="AP50" s="180"/>
      <c r="AQ50" s="180"/>
      <c r="AR50" s="180"/>
      <c r="AS50" s="180"/>
      <c r="AT50" s="181"/>
      <c r="AU50" s="181"/>
      <c r="AV50" s="181"/>
      <c r="AW50" s="181"/>
      <c r="AX50" s="181"/>
      <c r="AY50" s="180"/>
      <c r="AZ50" s="180"/>
      <c r="BA50" s="180"/>
    </row>
    <row r="51" s="72" customFormat="true" ht="44.25" hidden="false" customHeight="true" outlineLevel="0" collapsed="false">
      <c r="A51" s="69"/>
      <c r="B51" s="185" t="s">
        <v>105</v>
      </c>
      <c r="C51" s="189" t="s">
        <v>123</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7"/>
      <c r="AM51" s="180"/>
      <c r="AN51" s="180"/>
      <c r="AO51" s="180"/>
      <c r="AP51" s="180"/>
      <c r="AQ51" s="180"/>
      <c r="AR51" s="180"/>
      <c r="AS51" s="180"/>
      <c r="AT51" s="181"/>
      <c r="AU51" s="181"/>
      <c r="AV51" s="181"/>
      <c r="AW51" s="181"/>
      <c r="AX51" s="181"/>
      <c r="AY51" s="180"/>
      <c r="AZ51" s="180"/>
      <c r="BA51" s="180"/>
    </row>
    <row r="52" customFormat="false" ht="4.5" hidden="false" customHeight="true" outlineLevel="0" collapsed="false">
      <c r="A52" s="62"/>
      <c r="B52" s="190"/>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79"/>
      <c r="AN52" s="179"/>
      <c r="AO52" s="179"/>
      <c r="AP52" s="179"/>
      <c r="AQ52" s="179"/>
      <c r="AR52" s="179"/>
      <c r="AS52" s="179"/>
      <c r="AT52" s="179"/>
      <c r="AU52" s="179"/>
      <c r="AV52" s="179"/>
      <c r="AW52" s="179"/>
      <c r="AX52" s="179"/>
      <c r="AY52" s="179"/>
      <c r="AZ52" s="179"/>
      <c r="BA52" s="179"/>
    </row>
    <row r="53" customFormat="false" ht="19.5" hidden="false" customHeight="true" outlineLevel="0" collapsed="false">
      <c r="A53" s="62"/>
      <c r="B53" s="191" t="s">
        <v>124</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2"/>
      <c r="AM53" s="179"/>
      <c r="AN53" s="179"/>
      <c r="AO53" s="179"/>
      <c r="AP53" s="179"/>
      <c r="AQ53" s="179"/>
      <c r="AR53" s="179"/>
      <c r="AS53" s="179"/>
      <c r="AT53" s="193"/>
      <c r="AU53" s="193"/>
      <c r="AV53" s="193"/>
      <c r="AW53" s="193"/>
      <c r="AX53" s="193"/>
      <c r="AY53" s="179"/>
      <c r="AZ53" s="179"/>
      <c r="BA53" s="179"/>
    </row>
    <row r="54" customFormat="false" ht="16.5" hidden="false" customHeight="true" outlineLevel="0" collapsed="false">
      <c r="A54" s="62"/>
      <c r="B54" s="194" t="s">
        <v>105</v>
      </c>
      <c r="C54" s="143" t="s">
        <v>125</v>
      </c>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95"/>
      <c r="AM54" s="179"/>
      <c r="AN54" s="179"/>
      <c r="AO54" s="179"/>
      <c r="AP54" s="179"/>
      <c r="AQ54" s="179"/>
      <c r="AR54" s="179"/>
      <c r="AS54" s="179"/>
      <c r="AT54" s="193"/>
      <c r="AU54" s="193"/>
      <c r="AV54" s="193"/>
      <c r="AW54" s="193"/>
      <c r="AX54" s="193"/>
      <c r="AY54" s="179"/>
      <c r="AZ54" s="179"/>
      <c r="BA54" s="179"/>
    </row>
    <row r="55" customFormat="false" ht="51.75" hidden="false" customHeight="true" outlineLevel="0" collapsed="false">
      <c r="A55" s="62"/>
      <c r="B55" s="196" t="s">
        <v>126</v>
      </c>
      <c r="C55" s="196"/>
      <c r="D55" s="196"/>
      <c r="E55" s="196"/>
      <c r="F55" s="197" t="s">
        <v>127</v>
      </c>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69"/>
      <c r="AM55" s="179"/>
      <c r="AN55" s="179"/>
      <c r="AO55" s="179"/>
      <c r="AP55" s="179"/>
      <c r="AQ55" s="179"/>
      <c r="AR55" s="179"/>
      <c r="AS55" s="179"/>
      <c r="AT55" s="193"/>
      <c r="AU55" s="193"/>
      <c r="AV55" s="193"/>
      <c r="AW55" s="193"/>
      <c r="AX55" s="193"/>
      <c r="AY55" s="179"/>
      <c r="AZ55" s="179"/>
      <c r="BA55" s="179"/>
    </row>
    <row r="56" customFormat="false" ht="47.25" hidden="false" customHeight="true" outlineLevel="0" collapsed="false">
      <c r="A56" s="62"/>
      <c r="B56" s="196" t="s">
        <v>128</v>
      </c>
      <c r="C56" s="196"/>
      <c r="D56" s="196"/>
      <c r="E56" s="196"/>
      <c r="F56" s="198" t="s">
        <v>129</v>
      </c>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69"/>
      <c r="AM56" s="179"/>
      <c r="AN56" s="179"/>
      <c r="AO56" s="179"/>
      <c r="AP56" s="179"/>
      <c r="AQ56" s="179"/>
      <c r="AR56" s="179"/>
      <c r="AS56" s="179"/>
      <c r="AT56" s="193"/>
      <c r="AU56" s="193"/>
      <c r="AV56" s="193"/>
      <c r="AW56" s="193"/>
      <c r="AX56" s="193"/>
      <c r="AY56" s="179"/>
      <c r="AZ56" s="179"/>
      <c r="BA56" s="179"/>
    </row>
    <row r="57" customFormat="false" ht="13.5" hidden="false" customHeight="true" outlineLevel="0" collapsed="false">
      <c r="A57" s="62"/>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200"/>
      <c r="AN57" s="179"/>
      <c r="AO57" s="179"/>
      <c r="AP57" s="179"/>
      <c r="AQ57" s="179"/>
      <c r="AR57" s="179"/>
      <c r="AS57" s="179"/>
      <c r="AT57" s="193"/>
      <c r="AU57" s="193"/>
      <c r="AV57" s="193"/>
      <c r="AW57" s="193"/>
      <c r="AX57" s="193"/>
      <c r="AY57" s="179"/>
      <c r="AZ57" s="179"/>
      <c r="BA57" s="179"/>
    </row>
    <row r="58" s="205" customFormat="true" ht="30.75" hidden="false" customHeight="true" outlineLevel="0" collapsed="false">
      <c r="A58" s="201"/>
      <c r="B58" s="202" t="s">
        <v>130</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1"/>
      <c r="AM58" s="203"/>
      <c r="AN58" s="203"/>
      <c r="AO58" s="203"/>
      <c r="AP58" s="203"/>
      <c r="AQ58" s="203"/>
      <c r="AR58" s="203"/>
      <c r="AS58" s="203"/>
      <c r="AT58" s="204"/>
      <c r="AU58" s="204"/>
      <c r="AV58" s="204"/>
      <c r="AW58" s="204"/>
      <c r="AX58" s="204"/>
      <c r="AY58" s="203"/>
      <c r="AZ58" s="203"/>
      <c r="BA58" s="203"/>
    </row>
    <row r="59" customFormat="false" ht="28.5" hidden="false" customHeight="true" outlineLevel="0" collapsed="false">
      <c r="A59" s="62"/>
      <c r="B59" s="206" t="s">
        <v>131</v>
      </c>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62"/>
      <c r="AM59" s="179"/>
      <c r="AN59" s="179"/>
      <c r="AO59" s="179"/>
      <c r="AP59" s="179"/>
      <c r="AQ59" s="179"/>
      <c r="AR59" s="179"/>
      <c r="AS59" s="179"/>
      <c r="AT59" s="179"/>
      <c r="AU59" s="179"/>
      <c r="AV59" s="179"/>
      <c r="AW59" s="179"/>
      <c r="AX59" s="179"/>
      <c r="AY59" s="179"/>
      <c r="AZ59" s="179"/>
      <c r="BA59" s="179"/>
    </row>
    <row r="60" customFormat="false" ht="25.5" hidden="false" customHeight="true" outlineLevel="0" collapsed="false">
      <c r="A60" s="62"/>
      <c r="B60" s="207" t="s">
        <v>132</v>
      </c>
      <c r="C60" s="207"/>
      <c r="D60" s="207"/>
      <c r="E60" s="207"/>
      <c r="F60" s="207"/>
      <c r="G60" s="207"/>
      <c r="H60" s="207"/>
      <c r="I60" s="207"/>
      <c r="J60" s="207"/>
      <c r="K60" s="207"/>
      <c r="L60" s="207"/>
      <c r="M60" s="207"/>
      <c r="N60" s="207"/>
      <c r="O60" s="207"/>
      <c r="P60" s="207"/>
      <c r="Q60" s="207"/>
      <c r="R60" s="207"/>
      <c r="S60" s="207"/>
      <c r="T60" s="208" t="n">
        <f aca="false">'別紙様式3-3（６月以降分）'!N6</f>
        <v>3685500</v>
      </c>
      <c r="U60" s="208"/>
      <c r="V60" s="208"/>
      <c r="W60" s="208"/>
      <c r="X60" s="208"/>
      <c r="Y60" s="209" t="s">
        <v>74</v>
      </c>
      <c r="Z60" s="210" t="s">
        <v>79</v>
      </c>
      <c r="AA60" s="143"/>
      <c r="AB60" s="211"/>
      <c r="AC60" s="211"/>
      <c r="AD60" s="211"/>
      <c r="AE60" s="211"/>
      <c r="AF60" s="211"/>
      <c r="AG60" s="212" t="s">
        <v>79</v>
      </c>
      <c r="AH60" s="127" t="str">
        <f aca="false">IF(T61&lt;T60,"×","")</f>
        <v/>
      </c>
      <c r="AI60" s="212"/>
      <c r="AJ60" s="212"/>
      <c r="AK60" s="212"/>
      <c r="AL60" s="62"/>
      <c r="AM60" s="130" t="s">
        <v>133</v>
      </c>
      <c r="AN60" s="130"/>
      <c r="AO60" s="130"/>
      <c r="AP60" s="130"/>
      <c r="AQ60" s="130"/>
      <c r="AR60" s="130"/>
      <c r="AS60" s="130"/>
      <c r="AT60" s="130"/>
      <c r="AU60" s="130"/>
      <c r="AV60" s="130"/>
      <c r="AW60" s="130"/>
      <c r="AX60" s="130"/>
      <c r="AY60" s="130"/>
      <c r="AZ60" s="130"/>
      <c r="BA60" s="130"/>
    </row>
    <row r="61" customFormat="false" ht="23.25" hidden="false" customHeight="true" outlineLevel="0" collapsed="false">
      <c r="A61" s="62"/>
      <c r="B61" s="213" t="s">
        <v>134</v>
      </c>
      <c r="C61" s="213"/>
      <c r="D61" s="213"/>
      <c r="E61" s="213"/>
      <c r="F61" s="213"/>
      <c r="G61" s="213"/>
      <c r="H61" s="213"/>
      <c r="I61" s="213"/>
      <c r="J61" s="213"/>
      <c r="K61" s="213"/>
      <c r="L61" s="213"/>
      <c r="M61" s="213"/>
      <c r="N61" s="213"/>
      <c r="O61" s="213"/>
      <c r="P61" s="213"/>
      <c r="Q61" s="213"/>
      <c r="R61" s="213"/>
      <c r="S61" s="213"/>
      <c r="T61" s="214" t="n">
        <v>3805600</v>
      </c>
      <c r="U61" s="214"/>
      <c r="V61" s="214"/>
      <c r="W61" s="214"/>
      <c r="X61" s="214"/>
      <c r="Y61" s="215" t="s">
        <v>74</v>
      </c>
      <c r="Z61" s="212"/>
      <c r="AA61" s="216" t="s">
        <v>135</v>
      </c>
      <c r="AB61" s="217" t="n">
        <f aca="false">IFERROR(T62/T60*100,0)</f>
        <v>77.7696377696378</v>
      </c>
      <c r="AC61" s="217"/>
      <c r="AD61" s="217"/>
      <c r="AE61" s="218" t="s">
        <v>136</v>
      </c>
      <c r="AF61" s="219" t="s">
        <v>137</v>
      </c>
      <c r="AG61" s="212" t="s">
        <v>79</v>
      </c>
      <c r="AH61" s="118" t="str">
        <f aca="false">IF(T60=0,"",(IF(AB61&gt;=200/3,"○","×")))</f>
        <v>○</v>
      </c>
      <c r="AI61" s="220"/>
      <c r="AJ61" s="220"/>
      <c r="AK61" s="220"/>
      <c r="AL61" s="220"/>
      <c r="AM61" s="130" t="s">
        <v>138</v>
      </c>
      <c r="AN61" s="130"/>
      <c r="AO61" s="130"/>
      <c r="AP61" s="130"/>
      <c r="AQ61" s="130"/>
      <c r="AR61" s="130"/>
      <c r="AS61" s="130"/>
      <c r="AT61" s="130"/>
      <c r="AU61" s="130"/>
      <c r="AV61" s="130"/>
      <c r="AW61" s="130"/>
      <c r="AX61" s="130"/>
      <c r="AY61" s="130"/>
      <c r="AZ61" s="130"/>
      <c r="BA61" s="130"/>
    </row>
    <row r="62" customFormat="false" ht="26.25" hidden="false" customHeight="true" outlineLevel="0" collapsed="false">
      <c r="A62" s="62"/>
      <c r="B62" s="221"/>
      <c r="C62" s="222" t="s">
        <v>139</v>
      </c>
      <c r="D62" s="222"/>
      <c r="E62" s="222"/>
      <c r="F62" s="222"/>
      <c r="G62" s="222"/>
      <c r="H62" s="222"/>
      <c r="I62" s="222"/>
      <c r="J62" s="222"/>
      <c r="K62" s="222"/>
      <c r="L62" s="222"/>
      <c r="M62" s="222"/>
      <c r="N62" s="222"/>
      <c r="O62" s="222"/>
      <c r="P62" s="222"/>
      <c r="Q62" s="222"/>
      <c r="R62" s="222"/>
      <c r="S62" s="222"/>
      <c r="T62" s="223" t="n">
        <v>2866200</v>
      </c>
      <c r="U62" s="223"/>
      <c r="V62" s="223"/>
      <c r="W62" s="223"/>
      <c r="X62" s="223"/>
      <c r="Y62" s="224" t="s">
        <v>74</v>
      </c>
      <c r="Z62" s="225" t="s">
        <v>79</v>
      </c>
      <c r="AA62" s="226"/>
      <c r="AB62" s="227"/>
      <c r="AC62" s="228"/>
      <c r="AD62" s="229"/>
      <c r="AE62" s="229"/>
      <c r="AF62" s="219"/>
      <c r="AG62" s="212"/>
      <c r="AH62" s="212"/>
      <c r="AI62" s="220"/>
      <c r="AJ62" s="212"/>
      <c r="AK62" s="220"/>
      <c r="AL62" s="220"/>
      <c r="AM62" s="179"/>
      <c r="AN62" s="179"/>
      <c r="AO62" s="179"/>
      <c r="AP62" s="179"/>
      <c r="AQ62" s="230"/>
      <c r="AR62" s="179"/>
      <c r="AS62" s="179"/>
      <c r="AT62" s="179"/>
      <c r="AU62" s="179"/>
      <c r="AV62" s="179"/>
      <c r="AW62" s="179"/>
      <c r="AX62" s="179"/>
      <c r="AY62" s="179"/>
      <c r="AZ62" s="179"/>
      <c r="BA62" s="179"/>
    </row>
    <row r="63" customFormat="false" ht="16.5" hidden="false" customHeight="true" outlineLevel="0" collapsed="false">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220"/>
      <c r="AK63" s="220"/>
      <c r="AL63" s="220"/>
      <c r="AM63" s="179"/>
      <c r="AN63" s="179"/>
      <c r="AO63" s="179"/>
      <c r="AP63" s="179"/>
      <c r="AQ63" s="179"/>
      <c r="AR63" s="179"/>
      <c r="AS63" s="179"/>
      <c r="AT63" s="179"/>
      <c r="AU63" s="179"/>
      <c r="AV63" s="179"/>
      <c r="AW63" s="179"/>
      <c r="AX63" s="179"/>
      <c r="AY63" s="179"/>
      <c r="AZ63" s="179"/>
      <c r="BA63" s="179"/>
    </row>
    <row r="64" customFormat="false" ht="26.25" hidden="false" customHeight="true" outlineLevel="0" collapsed="false">
      <c r="A64" s="62"/>
      <c r="B64" s="231" t="s">
        <v>140</v>
      </c>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62"/>
      <c r="AM64" s="179"/>
      <c r="AN64" s="179"/>
      <c r="AO64" s="179"/>
      <c r="AP64" s="179"/>
      <c r="AQ64" s="179"/>
      <c r="AR64" s="179"/>
      <c r="AS64" s="179"/>
      <c r="AT64" s="179"/>
      <c r="AU64" s="179"/>
      <c r="AV64" s="179"/>
      <c r="AW64" s="179"/>
      <c r="AX64" s="179"/>
      <c r="AY64" s="179"/>
      <c r="AZ64" s="179"/>
      <c r="BA64" s="179"/>
    </row>
    <row r="65" s="236" customFormat="true" ht="14.25" hidden="false" customHeight="true" outlineLevel="0" collapsed="false">
      <c r="A65" s="182"/>
      <c r="B65" s="182"/>
      <c r="C65" s="232" t="s">
        <v>141</v>
      </c>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233"/>
      <c r="AN65" s="234"/>
      <c r="AO65" s="234"/>
      <c r="AP65" s="234"/>
      <c r="AQ65" s="234"/>
      <c r="AR65" s="234"/>
      <c r="AS65" s="234"/>
      <c r="AT65" s="234"/>
      <c r="AU65" s="234"/>
      <c r="AV65" s="234"/>
      <c r="AW65" s="234"/>
      <c r="AX65" s="234"/>
      <c r="AY65" s="234"/>
      <c r="AZ65" s="234"/>
      <c r="BA65" s="234"/>
      <c r="BB65" s="235"/>
      <c r="BC65" s="235"/>
      <c r="BD65" s="235"/>
      <c r="BE65" s="235"/>
      <c r="BF65" s="235"/>
      <c r="BG65" s="235"/>
      <c r="BH65" s="235"/>
      <c r="BI65" s="235"/>
      <c r="BJ65" s="235"/>
      <c r="BK65" s="235"/>
      <c r="BL65" s="235"/>
      <c r="BM65" s="235"/>
      <c r="BN65" s="235"/>
      <c r="BO65" s="235"/>
      <c r="BP65" s="235"/>
      <c r="BQ65" s="235"/>
      <c r="BR65" s="235"/>
      <c r="BS65" s="235"/>
      <c r="BT65" s="235"/>
    </row>
    <row r="66" s="236" customFormat="true" ht="15" hidden="false" customHeight="true" outlineLevel="0" collapsed="false">
      <c r="A66" s="182"/>
      <c r="B66" s="182"/>
      <c r="C66" s="237" t="s">
        <v>142</v>
      </c>
      <c r="D66" s="238" t="s">
        <v>143</v>
      </c>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9"/>
      <c r="AJ66" s="239"/>
      <c r="AK66" s="239"/>
      <c r="AL66" s="239"/>
      <c r="AM66" s="140" t="n">
        <f aca="false">TRUE()</f>
        <v>1</v>
      </c>
      <c r="AN66" s="234"/>
      <c r="AO66" s="234"/>
      <c r="AP66" s="234"/>
      <c r="AQ66" s="234"/>
      <c r="AR66" s="234"/>
      <c r="AS66" s="234"/>
      <c r="AT66" s="234"/>
      <c r="AU66" s="234"/>
      <c r="AV66" s="234"/>
      <c r="AW66" s="234"/>
      <c r="AX66" s="234"/>
      <c r="AY66" s="234"/>
      <c r="AZ66" s="234"/>
      <c r="BA66" s="234"/>
      <c r="BB66" s="235"/>
      <c r="BC66" s="235"/>
      <c r="BD66" s="235"/>
      <c r="BE66" s="235"/>
      <c r="BF66" s="235"/>
      <c r="BG66" s="235"/>
      <c r="BH66" s="235"/>
      <c r="BI66" s="235"/>
      <c r="BJ66" s="235"/>
      <c r="BK66" s="235"/>
      <c r="BL66" s="235"/>
      <c r="BM66" s="235"/>
      <c r="BN66" s="235"/>
      <c r="BO66" s="235"/>
      <c r="BP66" s="235"/>
      <c r="BQ66" s="235"/>
      <c r="BR66" s="235"/>
      <c r="BS66" s="235"/>
      <c r="BT66" s="235"/>
    </row>
    <row r="67" s="236" customFormat="true" ht="21" hidden="false" customHeight="true" outlineLevel="0" collapsed="false">
      <c r="A67" s="182"/>
      <c r="B67" s="182"/>
      <c r="C67" s="240"/>
      <c r="D67" s="240"/>
      <c r="E67" s="241" t="s">
        <v>144</v>
      </c>
      <c r="F67" s="241"/>
      <c r="G67" s="241"/>
      <c r="H67" s="241"/>
      <c r="I67" s="241"/>
      <c r="J67" s="241"/>
      <c r="K67" s="241"/>
      <c r="L67" s="241"/>
      <c r="M67" s="241"/>
      <c r="N67" s="241"/>
      <c r="O67" s="241"/>
      <c r="P67" s="241"/>
      <c r="Q67" s="241"/>
      <c r="R67" s="241"/>
      <c r="S67" s="241"/>
      <c r="T67" s="241"/>
      <c r="U67" s="241"/>
      <c r="V67" s="241"/>
      <c r="W67" s="241"/>
      <c r="X67" s="241"/>
      <c r="Y67" s="241"/>
      <c r="Z67" s="241"/>
      <c r="AA67" s="63" t="s">
        <v>79</v>
      </c>
      <c r="AB67" s="118" t="str">
        <f aca="false">IF('別紙様式3-2（４・５月）'!AF6="継続ベア加算なし","",IF(AM66=1,"○","×"))</f>
        <v>○</v>
      </c>
      <c r="AC67" s="182"/>
      <c r="AD67" s="183"/>
      <c r="AE67" s="183"/>
      <c r="AF67" s="183"/>
      <c r="AG67" s="183"/>
      <c r="AH67" s="183"/>
      <c r="AI67" s="183"/>
      <c r="AJ67" s="183"/>
      <c r="AK67" s="183"/>
      <c r="AL67" s="183"/>
      <c r="AM67" s="242" t="s">
        <v>145</v>
      </c>
      <c r="AN67" s="242"/>
      <c r="AO67" s="242"/>
      <c r="AP67" s="242"/>
      <c r="AQ67" s="242"/>
      <c r="AR67" s="242"/>
      <c r="AS67" s="242"/>
      <c r="AT67" s="242"/>
      <c r="AU67" s="242"/>
      <c r="AV67" s="242"/>
      <c r="AW67" s="242"/>
      <c r="AX67" s="242"/>
      <c r="AY67" s="242"/>
      <c r="AZ67" s="242"/>
      <c r="BA67" s="242"/>
      <c r="BB67" s="235"/>
      <c r="BC67" s="235"/>
      <c r="BD67" s="235"/>
      <c r="BE67" s="235"/>
      <c r="BF67" s="235"/>
      <c r="BG67" s="235"/>
      <c r="BH67" s="235"/>
      <c r="BI67" s="235"/>
      <c r="BJ67" s="235"/>
      <c r="BK67" s="235"/>
      <c r="BL67" s="235"/>
      <c r="BM67" s="235"/>
      <c r="BN67" s="235"/>
      <c r="BO67" s="235"/>
      <c r="BP67" s="235"/>
      <c r="BQ67" s="235"/>
      <c r="BR67" s="235"/>
      <c r="BS67" s="235"/>
      <c r="BT67" s="235"/>
    </row>
    <row r="68" s="236" customFormat="true" ht="6" hidden="false" customHeight="true" outlineLevel="0" collapsed="false">
      <c r="A68" s="182"/>
      <c r="B68" s="182"/>
      <c r="C68" s="182"/>
      <c r="D68" s="182"/>
      <c r="E68" s="182"/>
      <c r="F68" s="182"/>
      <c r="G68" s="182"/>
      <c r="H68" s="182"/>
      <c r="I68" s="182"/>
      <c r="J68" s="243"/>
      <c r="K68" s="243"/>
      <c r="L68" s="243"/>
      <c r="M68" s="243"/>
      <c r="N68" s="243"/>
      <c r="O68" s="243"/>
      <c r="P68" s="243"/>
      <c r="Q68" s="243"/>
      <c r="R68" s="243"/>
      <c r="S68" s="243"/>
      <c r="T68" s="243"/>
      <c r="U68" s="243"/>
      <c r="V68" s="243"/>
      <c r="W68" s="243"/>
      <c r="X68" s="243"/>
      <c r="Y68" s="183"/>
      <c r="Z68" s="183"/>
      <c r="AA68" s="183"/>
      <c r="AB68" s="183"/>
      <c r="AC68" s="183"/>
      <c r="AD68" s="183"/>
      <c r="AE68" s="183"/>
      <c r="AF68" s="183"/>
      <c r="AG68" s="183"/>
      <c r="AH68" s="183"/>
      <c r="AI68" s="183"/>
      <c r="AJ68" s="183"/>
      <c r="AK68" s="183"/>
      <c r="AL68" s="183"/>
      <c r="AM68" s="242"/>
      <c r="AN68" s="242"/>
      <c r="AO68" s="242"/>
      <c r="AP68" s="242"/>
      <c r="AQ68" s="242"/>
      <c r="AR68" s="242"/>
      <c r="AS68" s="242"/>
      <c r="AT68" s="242"/>
      <c r="AU68" s="242"/>
      <c r="AV68" s="242"/>
      <c r="AW68" s="242"/>
      <c r="AX68" s="242"/>
      <c r="AY68" s="242"/>
      <c r="AZ68" s="242"/>
      <c r="BA68" s="242"/>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5"/>
      <c r="BZ68" s="235"/>
      <c r="CA68" s="235"/>
      <c r="CB68" s="235"/>
      <c r="CC68" s="235"/>
      <c r="CD68" s="235"/>
    </row>
    <row r="69" s="236" customFormat="true" ht="14.25" hidden="false" customHeight="false" outlineLevel="0" collapsed="false">
      <c r="A69" s="182"/>
      <c r="B69" s="182"/>
      <c r="C69" s="232" t="s">
        <v>146</v>
      </c>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33"/>
      <c r="AN69" s="234"/>
      <c r="AO69" s="245"/>
      <c r="AP69" s="245"/>
      <c r="AQ69" s="245"/>
      <c r="AR69" s="245"/>
      <c r="AS69" s="245"/>
      <c r="AT69" s="245"/>
      <c r="AU69" s="245"/>
      <c r="AV69" s="245"/>
      <c r="AW69" s="245"/>
      <c r="AX69" s="245"/>
      <c r="AY69" s="245"/>
      <c r="AZ69" s="245"/>
      <c r="BA69" s="245"/>
      <c r="BB69" s="235"/>
      <c r="BC69" s="235"/>
      <c r="BD69" s="235"/>
      <c r="BE69" s="235"/>
      <c r="BF69" s="235"/>
      <c r="BG69" s="235"/>
      <c r="BH69" s="235"/>
      <c r="BI69" s="235"/>
      <c r="BJ69" s="235"/>
      <c r="BK69" s="235"/>
      <c r="BL69" s="235"/>
      <c r="BM69" s="235"/>
      <c r="BN69" s="235"/>
      <c r="BO69" s="235"/>
      <c r="BP69" s="235"/>
      <c r="BQ69" s="235"/>
      <c r="BR69" s="235"/>
      <c r="BS69" s="235"/>
      <c r="BT69" s="235"/>
      <c r="BU69" s="235"/>
      <c r="BV69" s="235"/>
      <c r="BW69" s="235"/>
      <c r="BX69" s="235"/>
      <c r="BY69" s="235"/>
      <c r="BZ69" s="235"/>
      <c r="CA69" s="235"/>
      <c r="CB69" s="235"/>
      <c r="CC69" s="235"/>
      <c r="CD69" s="235"/>
    </row>
    <row r="70" s="236" customFormat="true" ht="24.75" hidden="false" customHeight="true" outlineLevel="0" collapsed="false">
      <c r="A70" s="182"/>
      <c r="B70" s="182"/>
      <c r="C70" s="246" t="s">
        <v>142</v>
      </c>
      <c r="D70" s="238" t="s">
        <v>147</v>
      </c>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9"/>
      <c r="AJ70" s="239"/>
      <c r="AK70" s="239"/>
      <c r="AL70" s="239"/>
      <c r="AM70" s="233"/>
      <c r="AN70" s="234"/>
      <c r="AO70" s="245"/>
      <c r="AP70" s="245"/>
      <c r="AQ70" s="245"/>
      <c r="AR70" s="245"/>
      <c r="AS70" s="245"/>
      <c r="AT70" s="245"/>
      <c r="AU70" s="245"/>
      <c r="AV70" s="245"/>
      <c r="AW70" s="245"/>
      <c r="AX70" s="245"/>
      <c r="AY70" s="245"/>
      <c r="AZ70" s="245"/>
      <c r="BA70" s="245"/>
      <c r="BO70" s="235"/>
      <c r="BP70" s="235"/>
      <c r="BQ70" s="235"/>
      <c r="BR70" s="235"/>
      <c r="BS70" s="235"/>
      <c r="BT70" s="235"/>
      <c r="BU70" s="235"/>
      <c r="BV70" s="235"/>
      <c r="BW70" s="235"/>
      <c r="BX70" s="235"/>
      <c r="BY70" s="235"/>
      <c r="BZ70" s="235"/>
      <c r="CA70" s="235"/>
      <c r="CB70" s="235"/>
      <c r="CC70" s="235"/>
      <c r="CD70" s="235"/>
    </row>
    <row r="71" customFormat="false" ht="23.25" hidden="false" customHeight="true" outlineLevel="0" collapsed="false">
      <c r="A71" s="62"/>
      <c r="B71" s="62"/>
      <c r="C71" s="207" t="s">
        <v>148</v>
      </c>
      <c r="D71" s="207"/>
      <c r="E71" s="207"/>
      <c r="F71" s="207"/>
      <c r="G71" s="207"/>
      <c r="H71" s="207"/>
      <c r="I71" s="207"/>
      <c r="J71" s="207"/>
      <c r="K71" s="207"/>
      <c r="L71" s="207"/>
      <c r="M71" s="207"/>
      <c r="N71" s="207"/>
      <c r="O71" s="207"/>
      <c r="P71" s="207"/>
      <c r="Q71" s="207"/>
      <c r="R71" s="207"/>
      <c r="S71" s="207"/>
      <c r="T71" s="207"/>
      <c r="U71" s="247" t="n">
        <f aca="false">'別紙様式3-2（４・５月）'!N8</f>
        <v>0</v>
      </c>
      <c r="V71" s="247"/>
      <c r="W71" s="247"/>
      <c r="X71" s="247"/>
      <c r="Y71" s="247"/>
      <c r="Z71" s="215" t="s">
        <v>74</v>
      </c>
      <c r="AA71" s="244"/>
      <c r="AB71" s="248" t="s">
        <v>79</v>
      </c>
      <c r="AC71" s="118" t="str">
        <f aca="false">IF('別紙様式3-2（４・５月）'!AF5="新規ベア加算なし","",IF(U72&gt;=U71,"○","×"))</f>
        <v>○</v>
      </c>
      <c r="AD71" s="62"/>
      <c r="AE71" s="62"/>
      <c r="AF71" s="62"/>
      <c r="AG71" s="62"/>
      <c r="AH71" s="62"/>
      <c r="AI71" s="62"/>
      <c r="AJ71" s="62"/>
      <c r="AK71" s="62"/>
      <c r="AL71" s="62"/>
      <c r="AM71" s="179"/>
      <c r="AN71" s="179"/>
      <c r="AO71" s="245"/>
      <c r="AP71" s="245"/>
      <c r="AQ71" s="245"/>
      <c r="AR71" s="245"/>
      <c r="AS71" s="245"/>
      <c r="AT71" s="245"/>
      <c r="AU71" s="245"/>
      <c r="AV71" s="245"/>
      <c r="AW71" s="245"/>
      <c r="AX71" s="245"/>
      <c r="AY71" s="245"/>
      <c r="AZ71" s="245"/>
      <c r="BA71" s="245"/>
    </row>
    <row r="72" customFormat="false" ht="23.25" hidden="false" customHeight="true" outlineLevel="0" collapsed="false">
      <c r="A72" s="62"/>
      <c r="B72" s="62"/>
      <c r="C72" s="249" t="s">
        <v>149</v>
      </c>
      <c r="D72" s="249"/>
      <c r="E72" s="249"/>
      <c r="F72" s="249"/>
      <c r="G72" s="249"/>
      <c r="H72" s="249"/>
      <c r="I72" s="249"/>
      <c r="J72" s="249"/>
      <c r="K72" s="249"/>
      <c r="L72" s="249"/>
      <c r="M72" s="249"/>
      <c r="N72" s="249"/>
      <c r="O72" s="249"/>
      <c r="P72" s="249"/>
      <c r="Q72" s="249"/>
      <c r="R72" s="249"/>
      <c r="S72" s="249"/>
      <c r="T72" s="249"/>
      <c r="U72" s="247" t="n">
        <f aca="false">U73+U77</f>
        <v>812000</v>
      </c>
      <c r="V72" s="247"/>
      <c r="W72" s="247"/>
      <c r="X72" s="247"/>
      <c r="Y72" s="247"/>
      <c r="Z72" s="215" t="s">
        <v>74</v>
      </c>
      <c r="AA72" s="62"/>
      <c r="AB72" s="248" t="s">
        <v>79</v>
      </c>
      <c r="AC72" s="118"/>
      <c r="AD72" s="248"/>
      <c r="AE72" s="248"/>
      <c r="AF72" s="248"/>
      <c r="AG72" s="248"/>
      <c r="AH72" s="248"/>
      <c r="AI72" s="220"/>
      <c r="AJ72" s="220"/>
      <c r="AK72" s="220"/>
      <c r="AL72" s="220"/>
      <c r="AM72" s="250"/>
      <c r="AN72" s="179"/>
      <c r="AO72" s="179"/>
      <c r="AP72" s="179"/>
      <c r="AQ72" s="179"/>
      <c r="AR72" s="179"/>
      <c r="AS72" s="179"/>
      <c r="AT72" s="179"/>
      <c r="AU72" s="179"/>
      <c r="AV72" s="179"/>
      <c r="AW72" s="179"/>
      <c r="AX72" s="179"/>
      <c r="AY72" s="179"/>
      <c r="AZ72" s="179"/>
      <c r="BA72" s="179"/>
    </row>
    <row r="73" customFormat="false" ht="12.95" hidden="false" customHeight="true" outlineLevel="0" collapsed="false">
      <c r="A73" s="62"/>
      <c r="B73" s="62"/>
      <c r="C73" s="251" t="s">
        <v>150</v>
      </c>
      <c r="D73" s="251"/>
      <c r="E73" s="252" t="s">
        <v>151</v>
      </c>
      <c r="F73" s="252"/>
      <c r="G73" s="252"/>
      <c r="H73" s="252"/>
      <c r="I73" s="252"/>
      <c r="J73" s="252"/>
      <c r="K73" s="252"/>
      <c r="L73" s="252"/>
      <c r="M73" s="252"/>
      <c r="N73" s="252"/>
      <c r="O73" s="252"/>
      <c r="P73" s="252"/>
      <c r="Q73" s="252"/>
      <c r="R73" s="252"/>
      <c r="S73" s="252"/>
      <c r="T73" s="252"/>
      <c r="U73" s="253" t="n">
        <v>456000</v>
      </c>
      <c r="V73" s="253"/>
      <c r="W73" s="253"/>
      <c r="X73" s="253"/>
      <c r="Y73" s="253"/>
      <c r="Z73" s="254" t="s">
        <v>74</v>
      </c>
      <c r="AA73" s="62"/>
      <c r="AB73" s="211"/>
      <c r="AC73" s="211"/>
      <c r="AD73" s="219"/>
      <c r="AE73" s="255"/>
      <c r="AF73" s="255"/>
      <c r="AG73" s="219"/>
      <c r="AH73" s="62"/>
      <c r="AI73" s="220"/>
      <c r="AJ73" s="220"/>
      <c r="AK73" s="62"/>
      <c r="AL73" s="220"/>
      <c r="AM73" s="250"/>
      <c r="AN73" s="179"/>
      <c r="AO73" s="179"/>
      <c r="AP73" s="179"/>
      <c r="AQ73" s="179"/>
      <c r="AR73" s="179"/>
      <c r="AS73" s="179"/>
      <c r="AT73" s="179"/>
      <c r="AU73" s="179"/>
      <c r="AV73" s="179"/>
      <c r="AW73" s="179"/>
      <c r="AX73" s="179"/>
      <c r="AY73" s="179"/>
      <c r="AZ73" s="179"/>
      <c r="BA73" s="179"/>
    </row>
    <row r="74" customFormat="false" ht="12.95" hidden="false" customHeight="true" outlineLevel="0" collapsed="false">
      <c r="A74" s="62"/>
      <c r="B74" s="62"/>
      <c r="C74" s="251"/>
      <c r="D74" s="251"/>
      <c r="E74" s="252"/>
      <c r="F74" s="252"/>
      <c r="G74" s="252"/>
      <c r="H74" s="252"/>
      <c r="I74" s="252"/>
      <c r="J74" s="252"/>
      <c r="K74" s="252"/>
      <c r="L74" s="252"/>
      <c r="M74" s="252"/>
      <c r="N74" s="252"/>
      <c r="O74" s="252"/>
      <c r="P74" s="252"/>
      <c r="Q74" s="252"/>
      <c r="R74" s="252"/>
      <c r="S74" s="252"/>
      <c r="T74" s="252"/>
      <c r="U74" s="253"/>
      <c r="V74" s="253"/>
      <c r="W74" s="253"/>
      <c r="X74" s="253"/>
      <c r="Y74" s="253"/>
      <c r="Z74" s="254"/>
      <c r="AA74" s="62" t="s">
        <v>79</v>
      </c>
      <c r="AB74" s="256" t="s">
        <v>135</v>
      </c>
      <c r="AC74" s="257" t="n">
        <f aca="false">IFERROR(U75/U73*100,0)</f>
        <v>79.3859649122807</v>
      </c>
      <c r="AD74" s="257"/>
      <c r="AE74" s="257"/>
      <c r="AF74" s="256" t="s">
        <v>136</v>
      </c>
      <c r="AG74" s="256" t="s">
        <v>137</v>
      </c>
      <c r="AH74" s="258" t="s">
        <v>79</v>
      </c>
      <c r="AI74" s="118" t="str">
        <f aca="false">IF('別紙様式3-2（４・５月）'!AF5="","",IF(AND(AC74&gt;=200/3,AC74&lt;100),"○","×"))</f>
        <v>○</v>
      </c>
      <c r="AJ74" s="220"/>
      <c r="AK74" s="62"/>
      <c r="AL74" s="220"/>
      <c r="AM74" s="259" t="s">
        <v>152</v>
      </c>
      <c r="AN74" s="259"/>
      <c r="AO74" s="259"/>
      <c r="AP74" s="259"/>
      <c r="AQ74" s="259"/>
      <c r="AR74" s="259"/>
      <c r="AS74" s="259"/>
      <c r="AT74" s="259"/>
      <c r="AU74" s="259"/>
      <c r="AV74" s="259"/>
      <c r="AW74" s="259"/>
      <c r="AX74" s="259"/>
      <c r="AY74" s="259"/>
      <c r="AZ74" s="259"/>
      <c r="BA74" s="259"/>
    </row>
    <row r="75" customFormat="false" ht="12.95" hidden="false" customHeight="true" outlineLevel="0" collapsed="false">
      <c r="A75" s="62"/>
      <c r="B75" s="62"/>
      <c r="C75" s="251"/>
      <c r="D75" s="251"/>
      <c r="E75" s="260"/>
      <c r="F75" s="261" t="s">
        <v>153</v>
      </c>
      <c r="G75" s="261"/>
      <c r="H75" s="261"/>
      <c r="I75" s="261"/>
      <c r="J75" s="261"/>
      <c r="K75" s="261"/>
      <c r="L75" s="261"/>
      <c r="M75" s="261"/>
      <c r="N75" s="261"/>
      <c r="O75" s="261"/>
      <c r="P75" s="261"/>
      <c r="Q75" s="261"/>
      <c r="R75" s="261"/>
      <c r="S75" s="261"/>
      <c r="T75" s="261"/>
      <c r="U75" s="262" t="n">
        <v>362000</v>
      </c>
      <c r="V75" s="262"/>
      <c r="W75" s="262"/>
      <c r="X75" s="262"/>
      <c r="Y75" s="262"/>
      <c r="Z75" s="254" t="s">
        <v>74</v>
      </c>
      <c r="AA75" s="62" t="s">
        <v>79</v>
      </c>
      <c r="AB75" s="256"/>
      <c r="AC75" s="257"/>
      <c r="AD75" s="257"/>
      <c r="AE75" s="257"/>
      <c r="AF75" s="256"/>
      <c r="AG75" s="256"/>
      <c r="AH75" s="258"/>
      <c r="AI75" s="118"/>
      <c r="AJ75" s="220"/>
      <c r="AK75" s="62"/>
      <c r="AL75" s="220"/>
      <c r="AM75" s="259"/>
      <c r="AN75" s="259"/>
      <c r="AO75" s="259"/>
      <c r="AP75" s="259"/>
      <c r="AQ75" s="259"/>
      <c r="AR75" s="259"/>
      <c r="AS75" s="259"/>
      <c r="AT75" s="259"/>
      <c r="AU75" s="259"/>
      <c r="AV75" s="259"/>
      <c r="AW75" s="259"/>
      <c r="AX75" s="259"/>
      <c r="AY75" s="259"/>
      <c r="AZ75" s="259"/>
      <c r="BA75" s="259"/>
    </row>
    <row r="76" customFormat="false" ht="12.95" hidden="false" customHeight="true" outlineLevel="0" collapsed="false">
      <c r="A76" s="62"/>
      <c r="B76" s="62"/>
      <c r="C76" s="251"/>
      <c r="D76" s="251"/>
      <c r="E76" s="263"/>
      <c r="F76" s="261"/>
      <c r="G76" s="261"/>
      <c r="H76" s="261"/>
      <c r="I76" s="261"/>
      <c r="J76" s="261"/>
      <c r="K76" s="261"/>
      <c r="L76" s="261"/>
      <c r="M76" s="261"/>
      <c r="N76" s="261"/>
      <c r="O76" s="261"/>
      <c r="P76" s="261"/>
      <c r="Q76" s="261"/>
      <c r="R76" s="261"/>
      <c r="S76" s="261"/>
      <c r="T76" s="261"/>
      <c r="U76" s="262"/>
      <c r="V76" s="262"/>
      <c r="W76" s="262"/>
      <c r="X76" s="262"/>
      <c r="Y76" s="262"/>
      <c r="Z76" s="254"/>
      <c r="AA76" s="62"/>
      <c r="AB76" s="211"/>
      <c r="AC76" s="211"/>
      <c r="AD76" s="211"/>
      <c r="AE76" s="211"/>
      <c r="AF76" s="211"/>
      <c r="AG76" s="211"/>
      <c r="AH76" s="62"/>
      <c r="AI76" s="62"/>
      <c r="AJ76" s="220"/>
      <c r="AK76" s="220"/>
      <c r="AL76" s="220"/>
    </row>
    <row r="77" customFormat="false" ht="12.95" hidden="false" customHeight="true" outlineLevel="0" collapsed="false">
      <c r="A77" s="62"/>
      <c r="B77" s="62"/>
      <c r="C77" s="264" t="s">
        <v>154</v>
      </c>
      <c r="D77" s="264"/>
      <c r="E77" s="252" t="s">
        <v>155</v>
      </c>
      <c r="F77" s="252"/>
      <c r="G77" s="252"/>
      <c r="H77" s="252"/>
      <c r="I77" s="252"/>
      <c r="J77" s="252"/>
      <c r="K77" s="252"/>
      <c r="L77" s="252"/>
      <c r="M77" s="252"/>
      <c r="N77" s="252"/>
      <c r="O77" s="252"/>
      <c r="P77" s="252"/>
      <c r="Q77" s="252"/>
      <c r="R77" s="252"/>
      <c r="S77" s="252"/>
      <c r="T77" s="252"/>
      <c r="U77" s="253" t="n">
        <v>356000</v>
      </c>
      <c r="V77" s="253"/>
      <c r="W77" s="253"/>
      <c r="X77" s="253"/>
      <c r="Y77" s="253"/>
      <c r="Z77" s="254" t="s">
        <v>74</v>
      </c>
      <c r="AA77" s="62"/>
      <c r="AB77" s="211"/>
      <c r="AC77" s="211"/>
      <c r="AD77" s="219"/>
      <c r="AE77" s="255"/>
      <c r="AF77" s="255"/>
      <c r="AG77" s="219"/>
      <c r="AH77" s="62"/>
      <c r="AI77" s="62"/>
      <c r="AJ77" s="220"/>
      <c r="AK77" s="220"/>
      <c r="AL77" s="220"/>
      <c r="AM77" s="250"/>
      <c r="AN77" s="179"/>
      <c r="AO77" s="179"/>
      <c r="AP77" s="179"/>
      <c r="AQ77" s="179"/>
      <c r="AR77" s="179"/>
      <c r="AS77" s="179"/>
      <c r="AT77" s="179"/>
      <c r="AU77" s="179"/>
      <c r="AV77" s="179"/>
      <c r="AW77" s="179"/>
      <c r="AX77" s="179"/>
      <c r="AY77" s="179"/>
      <c r="AZ77" s="179"/>
      <c r="BA77" s="179"/>
    </row>
    <row r="78" customFormat="false" ht="12.95" hidden="false" customHeight="true" outlineLevel="0" collapsed="false">
      <c r="A78" s="62"/>
      <c r="B78" s="62"/>
      <c r="C78" s="264"/>
      <c r="D78" s="264"/>
      <c r="E78" s="252"/>
      <c r="F78" s="252"/>
      <c r="G78" s="252"/>
      <c r="H78" s="252"/>
      <c r="I78" s="252"/>
      <c r="J78" s="252"/>
      <c r="K78" s="252"/>
      <c r="L78" s="252"/>
      <c r="M78" s="252"/>
      <c r="N78" s="252"/>
      <c r="O78" s="252"/>
      <c r="P78" s="252"/>
      <c r="Q78" s="252"/>
      <c r="R78" s="252"/>
      <c r="S78" s="252"/>
      <c r="T78" s="252"/>
      <c r="U78" s="253"/>
      <c r="V78" s="253"/>
      <c r="W78" s="253"/>
      <c r="X78" s="253"/>
      <c r="Y78" s="253"/>
      <c r="Z78" s="254"/>
      <c r="AA78" s="62" t="s">
        <v>79</v>
      </c>
      <c r="AB78" s="256" t="s">
        <v>135</v>
      </c>
      <c r="AC78" s="257" t="n">
        <f aca="false">IFERROR(U79/U77*100,0)</f>
        <v>73.5955056179775</v>
      </c>
      <c r="AD78" s="257"/>
      <c r="AE78" s="257"/>
      <c r="AF78" s="256" t="s">
        <v>136</v>
      </c>
      <c r="AG78" s="256" t="s">
        <v>137</v>
      </c>
      <c r="AH78" s="258" t="s">
        <v>79</v>
      </c>
      <c r="AI78" s="118" t="str">
        <f aca="false">IF('別紙様式3-2（４・５月）'!AF5="","",IF(AND(AC78&gt;=200/3,AC78&lt;100),"○","×"))</f>
        <v>○</v>
      </c>
      <c r="AJ78" s="220"/>
      <c r="AK78" s="220"/>
      <c r="AL78" s="220"/>
      <c r="AM78" s="265" t="s">
        <v>156</v>
      </c>
      <c r="AN78" s="265"/>
      <c r="AO78" s="265"/>
      <c r="AP78" s="265"/>
      <c r="AQ78" s="265"/>
      <c r="AR78" s="265"/>
      <c r="AS78" s="265"/>
      <c r="AT78" s="265"/>
      <c r="AU78" s="265"/>
      <c r="AV78" s="265"/>
      <c r="AW78" s="265"/>
      <c r="AX78" s="265"/>
      <c r="AY78" s="265"/>
      <c r="AZ78" s="265"/>
      <c r="BA78" s="265"/>
    </row>
    <row r="79" customFormat="false" ht="12.95" hidden="false" customHeight="true" outlineLevel="0" collapsed="false">
      <c r="A79" s="62"/>
      <c r="B79" s="62"/>
      <c r="C79" s="264"/>
      <c r="D79" s="264"/>
      <c r="E79" s="260"/>
      <c r="F79" s="261" t="s">
        <v>153</v>
      </c>
      <c r="G79" s="261"/>
      <c r="H79" s="261"/>
      <c r="I79" s="261"/>
      <c r="J79" s="261"/>
      <c r="K79" s="261"/>
      <c r="L79" s="261"/>
      <c r="M79" s="261"/>
      <c r="N79" s="261"/>
      <c r="O79" s="261"/>
      <c r="P79" s="261"/>
      <c r="Q79" s="261"/>
      <c r="R79" s="261"/>
      <c r="S79" s="261"/>
      <c r="T79" s="261"/>
      <c r="U79" s="262" t="n">
        <v>262000</v>
      </c>
      <c r="V79" s="262"/>
      <c r="W79" s="262"/>
      <c r="X79" s="262"/>
      <c r="Y79" s="262"/>
      <c r="Z79" s="254" t="s">
        <v>74</v>
      </c>
      <c r="AA79" s="62" t="s">
        <v>79</v>
      </c>
      <c r="AB79" s="256"/>
      <c r="AC79" s="257"/>
      <c r="AD79" s="257"/>
      <c r="AE79" s="257"/>
      <c r="AF79" s="256"/>
      <c r="AG79" s="256"/>
      <c r="AH79" s="258"/>
      <c r="AI79" s="118"/>
      <c r="AJ79" s="220"/>
      <c r="AK79" s="220"/>
      <c r="AL79" s="220"/>
      <c r="AM79" s="265"/>
      <c r="AN79" s="265"/>
      <c r="AO79" s="265"/>
      <c r="AP79" s="265"/>
      <c r="AQ79" s="265"/>
      <c r="AR79" s="265"/>
      <c r="AS79" s="265"/>
      <c r="AT79" s="265"/>
      <c r="AU79" s="265"/>
      <c r="AV79" s="265"/>
      <c r="AW79" s="265"/>
      <c r="AX79" s="265"/>
      <c r="AY79" s="265"/>
      <c r="AZ79" s="265"/>
      <c r="BA79" s="265"/>
    </row>
    <row r="80" customFormat="false" ht="12.95" hidden="false" customHeight="true" outlineLevel="0" collapsed="false">
      <c r="A80" s="62"/>
      <c r="B80" s="62"/>
      <c r="C80" s="264"/>
      <c r="D80" s="264"/>
      <c r="E80" s="266"/>
      <c r="F80" s="261"/>
      <c r="G80" s="261"/>
      <c r="H80" s="261"/>
      <c r="I80" s="261"/>
      <c r="J80" s="261"/>
      <c r="K80" s="261"/>
      <c r="L80" s="261"/>
      <c r="M80" s="261"/>
      <c r="N80" s="261"/>
      <c r="O80" s="261"/>
      <c r="P80" s="261"/>
      <c r="Q80" s="261"/>
      <c r="R80" s="261"/>
      <c r="S80" s="261"/>
      <c r="T80" s="261"/>
      <c r="U80" s="262"/>
      <c r="V80" s="262"/>
      <c r="W80" s="262"/>
      <c r="X80" s="262"/>
      <c r="Y80" s="262"/>
      <c r="Z80" s="254"/>
      <c r="AA80" s="62"/>
      <c r="AB80" s="62"/>
      <c r="AC80" s="62"/>
      <c r="AD80" s="62"/>
      <c r="AE80" s="62"/>
      <c r="AF80" s="62"/>
      <c r="AG80" s="62"/>
      <c r="AH80" s="62"/>
      <c r="AI80" s="267"/>
      <c r="AJ80" s="220"/>
      <c r="AK80" s="220"/>
      <c r="AL80" s="220"/>
    </row>
    <row r="81" customFormat="false" ht="16.5" hidden="false" customHeight="true" outlineLevel="0" collapsed="false">
      <c r="A81" s="62"/>
      <c r="B81" s="268"/>
      <c r="C81" s="268"/>
      <c r="D81" s="268"/>
      <c r="E81" s="268"/>
      <c r="F81" s="268"/>
      <c r="G81" s="268"/>
      <c r="H81" s="268"/>
      <c r="I81" s="268"/>
      <c r="J81" s="268"/>
      <c r="K81" s="268"/>
      <c r="L81" s="268"/>
      <c r="M81" s="268"/>
      <c r="N81" s="268"/>
      <c r="O81" s="268"/>
      <c r="P81" s="268"/>
      <c r="Q81" s="268"/>
      <c r="R81" s="268"/>
      <c r="S81" s="268"/>
      <c r="T81" s="268"/>
      <c r="U81" s="269"/>
      <c r="V81" s="270"/>
      <c r="W81" s="270"/>
      <c r="X81" s="270"/>
      <c r="Y81" s="226"/>
      <c r="Z81" s="271"/>
      <c r="AA81" s="226"/>
      <c r="AB81" s="227"/>
      <c r="AC81" s="228"/>
      <c r="AD81" s="229"/>
      <c r="AE81" s="229"/>
      <c r="AF81" s="219"/>
      <c r="AG81" s="272"/>
      <c r="AH81" s="273"/>
      <c r="AI81" s="267"/>
      <c r="AJ81" s="220"/>
      <c r="AK81" s="220"/>
      <c r="AL81" s="220"/>
      <c r="AM81" s="250"/>
      <c r="AN81" s="179"/>
      <c r="AO81" s="179"/>
      <c r="AP81" s="179"/>
      <c r="AQ81" s="179"/>
      <c r="AR81" s="179"/>
      <c r="AS81" s="179"/>
      <c r="AT81" s="179"/>
      <c r="AU81" s="179"/>
      <c r="AV81" s="179"/>
      <c r="AW81" s="179"/>
      <c r="AX81" s="179"/>
      <c r="AY81" s="179"/>
      <c r="AZ81" s="179"/>
      <c r="BA81" s="179"/>
    </row>
    <row r="82" customFormat="false" ht="18" hidden="false" customHeight="true" outlineLevel="0" collapsed="false">
      <c r="A82" s="62"/>
      <c r="B82" s="192" t="s">
        <v>157</v>
      </c>
      <c r="C82" s="192"/>
      <c r="D82" s="192"/>
      <c r="E82" s="192"/>
      <c r="F82" s="192"/>
      <c r="G82" s="192"/>
      <c r="H82" s="192"/>
      <c r="I82" s="192"/>
      <c r="J82" s="192"/>
      <c r="K82" s="192"/>
      <c r="L82" s="192"/>
      <c r="M82" s="274"/>
      <c r="N82" s="274"/>
      <c r="O82" s="275" t="s">
        <v>158</v>
      </c>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01"/>
      <c r="AM82" s="140" t="n">
        <f aca="false">FALSE()</f>
        <v>0</v>
      </c>
      <c r="AN82" s="276"/>
      <c r="AO82" s="179"/>
      <c r="AP82" s="179"/>
      <c r="AQ82" s="179"/>
      <c r="AR82" s="179"/>
      <c r="AS82" s="179"/>
      <c r="AT82" s="179"/>
      <c r="AU82" s="179"/>
      <c r="AV82" s="179"/>
      <c r="AW82" s="179"/>
      <c r="AX82" s="179"/>
      <c r="AY82" s="179"/>
      <c r="AZ82" s="179"/>
      <c r="BA82" s="179"/>
    </row>
    <row r="83" customFormat="false" ht="3" hidden="false" customHeight="true" outlineLevel="0" collapsed="false">
      <c r="A83" s="62"/>
      <c r="B83" s="6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201"/>
      <c r="AM83" s="250"/>
      <c r="AN83" s="179"/>
      <c r="AO83" s="179"/>
      <c r="AP83" s="179"/>
      <c r="AQ83" s="179"/>
      <c r="AR83" s="179"/>
      <c r="AS83" s="179"/>
      <c r="AT83" s="179"/>
      <c r="AU83" s="179"/>
      <c r="AV83" s="179"/>
      <c r="AW83" s="179"/>
      <c r="AX83" s="179"/>
      <c r="AY83" s="179"/>
      <c r="AZ83" s="179"/>
      <c r="BA83" s="179"/>
    </row>
    <row r="84" customFormat="false" ht="13.5" hidden="false" customHeight="true" outlineLevel="0" collapsed="false">
      <c r="A84" s="62"/>
      <c r="B84" s="232" t="s">
        <v>159</v>
      </c>
      <c r="C84" s="95"/>
      <c r="D84" s="95"/>
      <c r="E84" s="95"/>
      <c r="F84" s="95"/>
      <c r="G84" s="95"/>
      <c r="H84" s="95"/>
      <c r="I84" s="95"/>
      <c r="J84" s="95"/>
      <c r="K84" s="95"/>
      <c r="L84" s="95"/>
      <c r="M84" s="95"/>
      <c r="N84" s="95"/>
      <c r="O84" s="95"/>
      <c r="P84" s="95"/>
      <c r="Q84" s="95"/>
      <c r="R84" s="95"/>
      <c r="S84" s="277" t="s">
        <v>142</v>
      </c>
      <c r="T84" s="278" t="s">
        <v>160</v>
      </c>
      <c r="U84" s="95"/>
      <c r="V84" s="95"/>
      <c r="W84" s="95"/>
      <c r="X84" s="95"/>
      <c r="Y84" s="95"/>
      <c r="Z84" s="95"/>
      <c r="AA84" s="95"/>
      <c r="AB84" s="95"/>
      <c r="AC84" s="95"/>
      <c r="AD84" s="95"/>
      <c r="AE84" s="95"/>
      <c r="AF84" s="95"/>
      <c r="AG84" s="95"/>
      <c r="AH84" s="95"/>
      <c r="AI84" s="279" t="str">
        <f aca="false">IF(OR('別紙様式3-2（４・５月）'!AE5="処遇加算Ⅰ・Ⅱあり",'別紙様式3-3（６月以降分）'!AF5="旧処遇加算Ⅰ・Ⅱ相当あり"),"該当","")</f>
        <v>該当</v>
      </c>
      <c r="AJ84" s="279"/>
      <c r="AK84" s="279"/>
      <c r="AL84" s="69"/>
      <c r="AM84" s="250"/>
      <c r="AN84" s="179"/>
      <c r="AO84" s="179"/>
      <c r="AP84" s="179"/>
      <c r="AQ84" s="179"/>
      <c r="AR84" s="179"/>
      <c r="AS84" s="179"/>
      <c r="AT84" s="179"/>
      <c r="AU84" s="179"/>
      <c r="AV84" s="179"/>
      <c r="AW84" s="179"/>
      <c r="AX84" s="179"/>
      <c r="AY84" s="179"/>
      <c r="AZ84" s="179"/>
      <c r="BA84" s="179"/>
    </row>
    <row r="85" customFormat="false" ht="2.25" hidden="false" customHeight="true" outlineLevel="0" collapsed="false">
      <c r="A85" s="62"/>
      <c r="B85" s="69"/>
      <c r="C85" s="69"/>
      <c r="D85" s="280"/>
      <c r="E85" s="280"/>
      <c r="F85" s="280"/>
      <c r="G85" s="280"/>
      <c r="H85" s="280"/>
      <c r="I85" s="280"/>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69"/>
      <c r="AM85" s="250"/>
      <c r="AN85" s="179"/>
      <c r="AO85" s="179"/>
      <c r="AP85" s="179"/>
      <c r="AQ85" s="179"/>
      <c r="AR85" s="179"/>
      <c r="AS85" s="179"/>
      <c r="AT85" s="179"/>
      <c r="AU85" s="179"/>
      <c r="AV85" s="179"/>
      <c r="AW85" s="179"/>
      <c r="AX85" s="179"/>
      <c r="AY85" s="179"/>
      <c r="AZ85" s="179"/>
      <c r="BA85" s="179"/>
    </row>
    <row r="86" customFormat="false" ht="13.5" hidden="false" customHeight="true" outlineLevel="0" collapsed="false">
      <c r="A86" s="62"/>
      <c r="B86" s="232" t="s">
        <v>161</v>
      </c>
      <c r="C86" s="281"/>
      <c r="D86" s="281"/>
      <c r="E86" s="281"/>
      <c r="F86" s="281"/>
      <c r="G86" s="281"/>
      <c r="H86" s="281"/>
      <c r="I86" s="281"/>
      <c r="J86" s="281"/>
      <c r="K86" s="281"/>
      <c r="L86" s="281"/>
      <c r="M86" s="281"/>
      <c r="N86" s="281"/>
      <c r="O86" s="281"/>
      <c r="P86" s="281"/>
      <c r="Q86" s="281"/>
      <c r="R86" s="281"/>
      <c r="S86" s="277" t="s">
        <v>142</v>
      </c>
      <c r="T86" s="278" t="s">
        <v>162</v>
      </c>
      <c r="U86" s="281"/>
      <c r="V86" s="281"/>
      <c r="W86" s="281"/>
      <c r="X86" s="281"/>
      <c r="Y86" s="281"/>
      <c r="Z86" s="281"/>
      <c r="AA86" s="281"/>
      <c r="AB86" s="281"/>
      <c r="AC86" s="281"/>
      <c r="AD86" s="281"/>
      <c r="AE86" s="281"/>
      <c r="AF86" s="281"/>
      <c r="AG86" s="281"/>
      <c r="AH86" s="281"/>
      <c r="AI86" s="279" t="str">
        <f aca="false">IF(AND('別紙様式3-2（４・５月）'!AE5="処遇加算Ⅰ・Ⅱなし",'別紙様式3-3（６月以降分）'!AF5="旧処遇加算Ⅰ・Ⅱ相当なし"),"該当","")</f>
        <v/>
      </c>
      <c r="AJ86" s="279"/>
      <c r="AK86" s="279"/>
      <c r="AL86" s="69"/>
      <c r="AM86" s="250"/>
      <c r="AN86" s="179"/>
      <c r="AO86" s="179"/>
      <c r="AP86" s="179"/>
      <c r="AQ86" s="179"/>
      <c r="AR86" s="179"/>
      <c r="AS86" s="179"/>
      <c r="AT86" s="179"/>
      <c r="AU86" s="179"/>
      <c r="AV86" s="179"/>
      <c r="AW86" s="179"/>
      <c r="AX86" s="179"/>
      <c r="AY86" s="179"/>
      <c r="AZ86" s="179"/>
      <c r="BA86" s="179"/>
    </row>
    <row r="87" customFormat="false" ht="6" hidden="false" customHeight="true" outlineLevel="0" collapsed="false">
      <c r="A87" s="62"/>
      <c r="B87" s="246"/>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9"/>
      <c r="AB87" s="282"/>
      <c r="AC87" s="282"/>
      <c r="AD87" s="282"/>
      <c r="AE87" s="282"/>
      <c r="AF87" s="282"/>
      <c r="AG87" s="282"/>
      <c r="AH87" s="282"/>
      <c r="AI87" s="282"/>
      <c r="AJ87" s="282"/>
      <c r="AK87" s="282"/>
      <c r="AL87" s="69"/>
      <c r="AM87" s="250"/>
      <c r="AN87" s="179"/>
      <c r="AO87" s="179"/>
      <c r="AP87" s="179"/>
      <c r="AQ87" s="179"/>
      <c r="AR87" s="179"/>
      <c r="AS87" s="179"/>
      <c r="AT87" s="179"/>
      <c r="AU87" s="179"/>
      <c r="AV87" s="179"/>
      <c r="AW87" s="179"/>
      <c r="AX87" s="179"/>
      <c r="AY87" s="179"/>
      <c r="AZ87" s="179"/>
      <c r="BA87" s="179"/>
    </row>
    <row r="88" customFormat="false" ht="16.5" hidden="false" customHeight="true" outlineLevel="0" collapsed="false">
      <c r="A88" s="62"/>
      <c r="B88" s="182"/>
      <c r="C88" s="283" t="s">
        <v>163</v>
      </c>
      <c r="D88" s="283"/>
      <c r="E88" s="283"/>
      <c r="F88" s="283"/>
      <c r="G88" s="283"/>
      <c r="H88" s="283"/>
      <c r="I88" s="283"/>
      <c r="J88" s="283"/>
      <c r="K88" s="283"/>
      <c r="L88" s="283"/>
      <c r="M88" s="283"/>
      <c r="N88" s="283"/>
      <c r="O88" s="283"/>
      <c r="P88" s="283"/>
      <c r="Q88" s="283"/>
      <c r="R88" s="283"/>
      <c r="S88" s="283"/>
      <c r="T88" s="283"/>
      <c r="U88" s="182"/>
      <c r="V88" s="182"/>
      <c r="W88" s="182"/>
      <c r="X88" s="182"/>
      <c r="Y88" s="182"/>
      <c r="Z88" s="182"/>
      <c r="AA88" s="182"/>
      <c r="AB88" s="182"/>
      <c r="AC88" s="182"/>
      <c r="AD88" s="153"/>
      <c r="AE88" s="153"/>
      <c r="AF88" s="153"/>
      <c r="AG88" s="153"/>
      <c r="AH88" s="153"/>
      <c r="AI88" s="153"/>
      <c r="AJ88" s="153"/>
      <c r="AK88" s="153"/>
      <c r="AL88" s="69"/>
      <c r="AM88" s="250"/>
      <c r="AN88" s="179"/>
      <c r="AO88" s="179"/>
      <c r="AP88" s="179"/>
      <c r="AQ88" s="179"/>
      <c r="AR88" s="179"/>
      <c r="AS88" s="179"/>
      <c r="AT88" s="179"/>
      <c r="AU88" s="179"/>
      <c r="AV88" s="179"/>
      <c r="AW88" s="179"/>
      <c r="AX88" s="179"/>
      <c r="AY88" s="179"/>
      <c r="AZ88" s="179"/>
      <c r="BA88" s="179"/>
    </row>
    <row r="89" customFormat="false" ht="18.75" hidden="false" customHeight="true" outlineLevel="0" collapsed="false">
      <c r="A89" s="62"/>
      <c r="B89" s="69"/>
      <c r="C89" s="274"/>
      <c r="D89" s="274"/>
      <c r="E89" s="284" t="s">
        <v>164</v>
      </c>
      <c r="F89" s="284"/>
      <c r="G89" s="284"/>
      <c r="H89" s="284"/>
      <c r="I89" s="284"/>
      <c r="J89" s="284"/>
      <c r="K89" s="284"/>
      <c r="L89" s="284"/>
      <c r="M89" s="284"/>
      <c r="N89" s="284"/>
      <c r="O89" s="284"/>
      <c r="P89" s="284"/>
      <c r="Q89" s="284"/>
      <c r="R89" s="284"/>
      <c r="S89" s="285" t="s">
        <v>79</v>
      </c>
      <c r="T89" s="118" t="str">
        <f aca="false">IF(AM82=1,"",IF(AM89=1,"○",IF(AND(AI86="該当",AM95=1),"","×")))</f>
        <v>○</v>
      </c>
      <c r="U89" s="69"/>
      <c r="V89" s="286"/>
      <c r="W89" s="286"/>
      <c r="X89" s="286"/>
      <c r="Y89" s="286"/>
      <c r="Z89" s="286"/>
      <c r="AA89" s="286"/>
      <c r="AB89" s="286"/>
      <c r="AC89" s="286"/>
      <c r="AD89" s="286"/>
      <c r="AE89" s="286"/>
      <c r="AF89" s="286"/>
      <c r="AG89" s="286"/>
      <c r="AH89" s="286"/>
      <c r="AI89" s="286"/>
      <c r="AJ89" s="286"/>
      <c r="AK89" s="286"/>
      <c r="AL89" s="69"/>
      <c r="AM89" s="140" t="n">
        <f aca="false">TRUE()</f>
        <v>1</v>
      </c>
      <c r="AN89" s="179"/>
      <c r="AO89" s="179"/>
      <c r="AP89" s="179"/>
      <c r="AQ89" s="179"/>
      <c r="AR89" s="179"/>
      <c r="AS89" s="179"/>
      <c r="AT89" s="179"/>
      <c r="AU89" s="179"/>
      <c r="AV89" s="179"/>
      <c r="AW89" s="179"/>
      <c r="AX89" s="179"/>
      <c r="AY89" s="179"/>
      <c r="AZ89" s="179"/>
      <c r="BA89" s="179"/>
    </row>
    <row r="90" customFormat="false" ht="14.25" hidden="false" customHeight="true" outlineLevel="0" collapsed="false">
      <c r="A90" s="62"/>
      <c r="B90" s="287"/>
      <c r="C90" s="288" t="s">
        <v>165</v>
      </c>
      <c r="D90" s="289" t="s">
        <v>166</v>
      </c>
      <c r="E90" s="152"/>
      <c r="F90" s="152"/>
      <c r="G90" s="152"/>
      <c r="H90" s="152"/>
      <c r="I90" s="152"/>
      <c r="J90" s="152"/>
      <c r="K90" s="152"/>
      <c r="L90" s="152"/>
      <c r="M90" s="152"/>
      <c r="N90" s="152"/>
      <c r="O90" s="152"/>
      <c r="P90" s="152"/>
      <c r="Q90" s="152"/>
      <c r="R90" s="152"/>
      <c r="S90" s="289"/>
      <c r="T90" s="289"/>
      <c r="U90" s="289"/>
      <c r="V90" s="152"/>
      <c r="W90" s="152"/>
      <c r="X90" s="152"/>
      <c r="Y90" s="152"/>
      <c r="Z90" s="290"/>
      <c r="AA90" s="290"/>
      <c r="AB90" s="290"/>
      <c r="AC90" s="290"/>
      <c r="AD90" s="248"/>
      <c r="AE90" s="248"/>
      <c r="AF90" s="248"/>
      <c r="AG90" s="248"/>
      <c r="AH90" s="95"/>
      <c r="AI90" s="95"/>
      <c r="AJ90" s="95"/>
      <c r="AK90" s="291"/>
      <c r="AL90" s="69"/>
      <c r="AM90" s="250"/>
      <c r="AN90" s="179"/>
      <c r="AO90" s="179"/>
      <c r="AP90" s="179"/>
      <c r="AQ90" s="179"/>
      <c r="AR90" s="179"/>
      <c r="AS90" s="179"/>
      <c r="AT90" s="179"/>
      <c r="AU90" s="179"/>
      <c r="AV90" s="179"/>
      <c r="AW90" s="179"/>
      <c r="AX90" s="179"/>
      <c r="AY90" s="179"/>
      <c r="AZ90" s="179"/>
      <c r="BA90" s="179"/>
    </row>
    <row r="91" customFormat="false" ht="14.25" hidden="false" customHeight="true" outlineLevel="0" collapsed="false">
      <c r="A91" s="62"/>
      <c r="B91" s="287"/>
      <c r="C91" s="292" t="s">
        <v>167</v>
      </c>
      <c r="D91" s="293" t="s">
        <v>168</v>
      </c>
      <c r="E91" s="293"/>
      <c r="F91" s="293"/>
      <c r="G91" s="293"/>
      <c r="H91" s="293"/>
      <c r="I91" s="293"/>
      <c r="J91" s="293"/>
      <c r="K91" s="293"/>
      <c r="L91" s="293"/>
      <c r="M91" s="293"/>
      <c r="N91" s="293"/>
      <c r="O91" s="293"/>
      <c r="P91" s="293"/>
      <c r="Q91" s="293"/>
      <c r="R91" s="293"/>
      <c r="S91" s="293"/>
      <c r="T91" s="293"/>
      <c r="U91" s="293"/>
      <c r="V91" s="293"/>
      <c r="W91" s="293"/>
      <c r="X91" s="293"/>
      <c r="Y91" s="293"/>
      <c r="Z91" s="294"/>
      <c r="AA91" s="294"/>
      <c r="AB91" s="294"/>
      <c r="AC91" s="294"/>
      <c r="AD91" s="295"/>
      <c r="AE91" s="295"/>
      <c r="AF91" s="295"/>
      <c r="AG91" s="295"/>
      <c r="AH91" s="296"/>
      <c r="AI91" s="296"/>
      <c r="AJ91" s="296"/>
      <c r="AK91" s="297"/>
      <c r="AL91" s="69"/>
      <c r="AM91" s="250"/>
      <c r="AN91" s="179"/>
      <c r="AO91" s="179"/>
      <c r="AP91" s="179"/>
      <c r="AQ91" s="179"/>
      <c r="AR91" s="179"/>
      <c r="AS91" s="179"/>
      <c r="AT91" s="179"/>
      <c r="AU91" s="179"/>
      <c r="AV91" s="179"/>
      <c r="AW91" s="179"/>
      <c r="AX91" s="179"/>
      <c r="AY91" s="179"/>
      <c r="AZ91" s="179"/>
      <c r="BA91" s="179"/>
    </row>
    <row r="92" customFormat="false" ht="14.25" hidden="false" customHeight="true" outlineLevel="0" collapsed="false">
      <c r="A92" s="62"/>
      <c r="B92" s="287"/>
      <c r="C92" s="298" t="s">
        <v>169</v>
      </c>
      <c r="D92" s="299" t="s">
        <v>170</v>
      </c>
      <c r="E92" s="300"/>
      <c r="F92" s="300"/>
      <c r="G92" s="300"/>
      <c r="H92" s="300"/>
      <c r="I92" s="300"/>
      <c r="J92" s="300"/>
      <c r="K92" s="300"/>
      <c r="L92" s="300"/>
      <c r="M92" s="300"/>
      <c r="N92" s="300"/>
      <c r="O92" s="300"/>
      <c r="P92" s="300"/>
      <c r="Q92" s="300"/>
      <c r="R92" s="300"/>
      <c r="S92" s="300"/>
      <c r="T92" s="300"/>
      <c r="U92" s="300"/>
      <c r="V92" s="300"/>
      <c r="W92" s="300"/>
      <c r="X92" s="300"/>
      <c r="Y92" s="300"/>
      <c r="Z92" s="301"/>
      <c r="AA92" s="301"/>
      <c r="AB92" s="301"/>
      <c r="AC92" s="301"/>
      <c r="AD92" s="302"/>
      <c r="AE92" s="302"/>
      <c r="AF92" s="302"/>
      <c r="AG92" s="302"/>
      <c r="AH92" s="303"/>
      <c r="AI92" s="303"/>
      <c r="AJ92" s="303"/>
      <c r="AK92" s="304"/>
      <c r="AL92" s="305"/>
      <c r="AM92" s="250"/>
      <c r="AN92" s="179"/>
      <c r="AO92" s="179"/>
      <c r="AP92" s="179"/>
      <c r="AQ92" s="179"/>
      <c r="AR92" s="179"/>
      <c r="AS92" s="179"/>
      <c r="AT92" s="179"/>
      <c r="AU92" s="179"/>
      <c r="AV92" s="179"/>
      <c r="AW92" s="179"/>
      <c r="AX92" s="179"/>
      <c r="AY92" s="179"/>
      <c r="AZ92" s="179"/>
      <c r="BA92" s="179"/>
    </row>
    <row r="93" customFormat="false" ht="11.25" hidden="false" customHeight="true" outlineLevel="0" collapsed="false">
      <c r="A93" s="62"/>
      <c r="B93" s="287"/>
      <c r="C93" s="306"/>
      <c r="D93" s="152"/>
      <c r="E93" s="199"/>
      <c r="F93" s="199"/>
      <c r="G93" s="199"/>
      <c r="H93" s="199"/>
      <c r="I93" s="199"/>
      <c r="J93" s="199"/>
      <c r="K93" s="199"/>
      <c r="L93" s="199"/>
      <c r="M93" s="199"/>
      <c r="N93" s="199"/>
      <c r="O93" s="199"/>
      <c r="P93" s="199"/>
      <c r="Q93" s="199"/>
      <c r="R93" s="199"/>
      <c r="S93" s="199"/>
      <c r="T93" s="199"/>
      <c r="U93" s="199"/>
      <c r="V93" s="199"/>
      <c r="W93" s="199"/>
      <c r="X93" s="199"/>
      <c r="Y93" s="199"/>
      <c r="Z93" s="290"/>
      <c r="AA93" s="290"/>
      <c r="AB93" s="290"/>
      <c r="AC93" s="290"/>
      <c r="AD93" s="248"/>
      <c r="AE93" s="248"/>
      <c r="AF93" s="248"/>
      <c r="AG93" s="248"/>
      <c r="AH93" s="95"/>
      <c r="AI93" s="95"/>
      <c r="AJ93" s="95"/>
      <c r="AK93" s="95"/>
      <c r="AL93" s="305"/>
      <c r="AM93" s="250"/>
      <c r="AN93" s="179"/>
      <c r="AO93" s="179"/>
      <c r="AP93" s="179"/>
      <c r="AQ93" s="179"/>
      <c r="AR93" s="179"/>
      <c r="AS93" s="179"/>
      <c r="AT93" s="179"/>
      <c r="AU93" s="179"/>
      <c r="AV93" s="179"/>
      <c r="AW93" s="179"/>
      <c r="AX93" s="179"/>
      <c r="AY93" s="179"/>
      <c r="AZ93" s="179"/>
      <c r="BA93" s="179"/>
    </row>
    <row r="94" customFormat="false" ht="14.25" hidden="false" customHeight="true" outlineLevel="0" collapsed="false">
      <c r="A94" s="62"/>
      <c r="B94" s="69"/>
      <c r="C94" s="283" t="s">
        <v>171</v>
      </c>
      <c r="D94" s="283"/>
      <c r="E94" s="283"/>
      <c r="F94" s="283"/>
      <c r="G94" s="283"/>
      <c r="H94" s="283"/>
      <c r="I94" s="283"/>
      <c r="J94" s="283"/>
      <c r="K94" s="283"/>
      <c r="L94" s="283"/>
      <c r="M94" s="283"/>
      <c r="N94" s="283"/>
      <c r="O94" s="283"/>
      <c r="P94" s="283"/>
      <c r="Q94" s="283"/>
      <c r="R94" s="283"/>
      <c r="S94" s="307"/>
      <c r="T94" s="307"/>
      <c r="U94" s="307"/>
      <c r="V94" s="307"/>
      <c r="W94" s="307"/>
      <c r="X94" s="307"/>
      <c r="Y94" s="307"/>
      <c r="Z94" s="307"/>
      <c r="AA94" s="307"/>
      <c r="AB94" s="307"/>
      <c r="AC94" s="307"/>
      <c r="AD94" s="307"/>
      <c r="AE94" s="307"/>
      <c r="AF94" s="307"/>
      <c r="AG94" s="307"/>
      <c r="AH94" s="307"/>
      <c r="AI94" s="307"/>
      <c r="AJ94" s="307"/>
      <c r="AK94" s="307"/>
      <c r="AL94" s="307"/>
      <c r="AM94" s="250"/>
      <c r="AN94" s="179"/>
      <c r="AO94" s="179"/>
      <c r="AP94" s="179"/>
      <c r="AQ94" s="179"/>
      <c r="AR94" s="179"/>
      <c r="AS94" s="179"/>
      <c r="AT94" s="179"/>
      <c r="AU94" s="179"/>
      <c r="AV94" s="179"/>
      <c r="AW94" s="179"/>
      <c r="AX94" s="179"/>
      <c r="AY94" s="179"/>
      <c r="AZ94" s="179"/>
      <c r="BA94" s="179"/>
    </row>
    <row r="95" customFormat="false" ht="21.75" hidden="false" customHeight="true" outlineLevel="0" collapsed="false">
      <c r="A95" s="62"/>
      <c r="B95" s="308"/>
      <c r="C95" s="274"/>
      <c r="D95" s="274"/>
      <c r="E95" s="284" t="s">
        <v>172</v>
      </c>
      <c r="F95" s="284"/>
      <c r="G95" s="284"/>
      <c r="H95" s="284"/>
      <c r="I95" s="284"/>
      <c r="J95" s="284"/>
      <c r="K95" s="284"/>
      <c r="L95" s="284"/>
      <c r="M95" s="284"/>
      <c r="N95" s="284"/>
      <c r="O95" s="284"/>
      <c r="P95" s="284"/>
      <c r="Q95" s="284"/>
      <c r="R95" s="284"/>
      <c r="S95" s="285" t="s">
        <v>79</v>
      </c>
      <c r="T95" s="118" t="str">
        <f aca="false">IF(AM82=1,"",IF(AND(AM95=1,OR(AND(AN95=1,J98&lt;&gt;""),AND(AO95=1,J100&lt;&gt;""))),"○",IF(AND(AI86="該当",AM89=1),"","×")))</f>
        <v>○</v>
      </c>
      <c r="U95" s="309"/>
      <c r="V95" s="310"/>
      <c r="W95" s="310"/>
      <c r="X95" s="310"/>
      <c r="Y95" s="310"/>
      <c r="Z95" s="310"/>
      <c r="AA95" s="310"/>
      <c r="AB95" s="310"/>
      <c r="AC95" s="310"/>
      <c r="AD95" s="310"/>
      <c r="AE95" s="310"/>
      <c r="AF95" s="310"/>
      <c r="AG95" s="310"/>
      <c r="AH95" s="310"/>
      <c r="AI95" s="310"/>
      <c r="AJ95" s="310"/>
      <c r="AK95" s="310"/>
      <c r="AL95" s="307"/>
      <c r="AM95" s="140" t="n">
        <f aca="false">TRUE()</f>
        <v>1</v>
      </c>
      <c r="AN95" s="140" t="n">
        <f aca="false">TRUE()</f>
        <v>1</v>
      </c>
      <c r="AO95" s="140" t="n">
        <f aca="false">TRUE()</f>
        <v>1</v>
      </c>
      <c r="AP95" s="179"/>
      <c r="AQ95" s="179"/>
      <c r="AR95" s="179"/>
      <c r="AS95" s="179"/>
      <c r="AT95" s="179"/>
      <c r="AU95" s="179"/>
      <c r="AV95" s="179"/>
      <c r="AW95" s="179"/>
      <c r="AX95" s="179"/>
      <c r="AY95" s="179"/>
      <c r="AZ95" s="179"/>
      <c r="BA95" s="179"/>
    </row>
    <row r="96" customFormat="false" ht="30.75" hidden="false" customHeight="true" outlineLevel="0" collapsed="false">
      <c r="A96" s="62"/>
      <c r="B96" s="311"/>
      <c r="C96" s="288" t="s">
        <v>165</v>
      </c>
      <c r="D96" s="312" t="s">
        <v>173</v>
      </c>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69"/>
      <c r="AM96" s="250"/>
      <c r="AN96" s="179"/>
      <c r="AO96" s="179"/>
      <c r="AP96" s="179"/>
      <c r="AQ96" s="179"/>
      <c r="AR96" s="179"/>
      <c r="AS96" s="179"/>
      <c r="AT96" s="179"/>
      <c r="AU96" s="179"/>
      <c r="AV96" s="179"/>
      <c r="AW96" s="179"/>
      <c r="AX96" s="179"/>
      <c r="AY96" s="179"/>
      <c r="AZ96" s="179"/>
      <c r="BA96" s="179"/>
    </row>
    <row r="97" customFormat="false" ht="28.5" hidden="false" customHeight="true" outlineLevel="0" collapsed="false">
      <c r="A97" s="62"/>
      <c r="B97" s="311"/>
      <c r="C97" s="313"/>
      <c r="D97" s="314" t="s">
        <v>174</v>
      </c>
      <c r="E97" s="314"/>
      <c r="F97" s="314"/>
      <c r="G97" s="314"/>
      <c r="H97" s="315"/>
      <c r="I97" s="316" t="s">
        <v>72</v>
      </c>
      <c r="J97" s="317" t="s">
        <v>175</v>
      </c>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c r="AH97" s="317"/>
      <c r="AI97" s="317"/>
      <c r="AJ97" s="317"/>
      <c r="AK97" s="317"/>
      <c r="AL97" s="69"/>
      <c r="AM97" s="250"/>
      <c r="AN97" s="179"/>
      <c r="AO97" s="179"/>
      <c r="AP97" s="179"/>
      <c r="AQ97" s="179"/>
      <c r="AR97" s="179"/>
      <c r="AS97" s="179"/>
      <c r="AT97" s="179"/>
      <c r="AU97" s="179"/>
      <c r="AV97" s="179"/>
      <c r="AW97" s="179"/>
      <c r="AX97" s="179"/>
      <c r="AY97" s="179"/>
      <c r="AZ97" s="179"/>
      <c r="BA97" s="179"/>
    </row>
    <row r="98" customFormat="false" ht="34.5" hidden="false" customHeight="true" outlineLevel="0" collapsed="false">
      <c r="A98" s="62"/>
      <c r="B98" s="311"/>
      <c r="C98" s="313"/>
      <c r="D98" s="314"/>
      <c r="E98" s="314"/>
      <c r="F98" s="314"/>
      <c r="G98" s="314"/>
      <c r="H98" s="315"/>
      <c r="I98" s="316"/>
      <c r="J98" s="318" t="s">
        <v>176</v>
      </c>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69"/>
      <c r="AM98" s="130" t="s">
        <v>177</v>
      </c>
      <c r="AN98" s="130"/>
      <c r="AO98" s="130"/>
      <c r="AP98" s="130"/>
      <c r="AQ98" s="130"/>
      <c r="AR98" s="130"/>
      <c r="AS98" s="130"/>
      <c r="AT98" s="130"/>
      <c r="AU98" s="130"/>
      <c r="AV98" s="130"/>
      <c r="AW98" s="130"/>
      <c r="AX98" s="130"/>
      <c r="AY98" s="130"/>
      <c r="AZ98" s="130"/>
      <c r="BA98" s="130"/>
    </row>
    <row r="99" customFormat="false" ht="15" hidden="false" customHeight="true" outlineLevel="0" collapsed="false">
      <c r="A99" s="62"/>
      <c r="B99" s="311"/>
      <c r="C99" s="313"/>
      <c r="D99" s="314"/>
      <c r="E99" s="314"/>
      <c r="F99" s="314"/>
      <c r="G99" s="314"/>
      <c r="H99" s="319"/>
      <c r="I99" s="320" t="s">
        <v>81</v>
      </c>
      <c r="J99" s="321" t="s">
        <v>178</v>
      </c>
      <c r="K99" s="322"/>
      <c r="L99" s="322"/>
      <c r="M99" s="322"/>
      <c r="N99" s="322"/>
      <c r="O99" s="322"/>
      <c r="P99" s="322"/>
      <c r="Q99" s="322"/>
      <c r="R99" s="322"/>
      <c r="S99" s="323" t="s">
        <v>179</v>
      </c>
      <c r="T99" s="323"/>
      <c r="U99" s="323"/>
      <c r="V99" s="323"/>
      <c r="W99" s="323"/>
      <c r="X99" s="323"/>
      <c r="Y99" s="323"/>
      <c r="Z99" s="323"/>
      <c r="AA99" s="323"/>
      <c r="AB99" s="323"/>
      <c r="AC99" s="323"/>
      <c r="AD99" s="323"/>
      <c r="AE99" s="323"/>
      <c r="AF99" s="323"/>
      <c r="AG99" s="323"/>
      <c r="AH99" s="323"/>
      <c r="AI99" s="323"/>
      <c r="AJ99" s="323"/>
      <c r="AK99" s="323"/>
      <c r="AL99" s="69"/>
      <c r="AM99" s="250"/>
      <c r="AN99" s="179"/>
      <c r="AO99" s="179"/>
      <c r="AP99" s="179"/>
      <c r="AQ99" s="179"/>
      <c r="AR99" s="179"/>
      <c r="AS99" s="179"/>
      <c r="AT99" s="179"/>
      <c r="AU99" s="179"/>
      <c r="AV99" s="179"/>
      <c r="AW99" s="179"/>
      <c r="AX99" s="179"/>
      <c r="AY99" s="179"/>
      <c r="AZ99" s="179"/>
      <c r="BA99" s="179"/>
    </row>
    <row r="100" customFormat="false" ht="33" hidden="false" customHeight="true" outlineLevel="0" collapsed="false">
      <c r="A100" s="62"/>
      <c r="B100" s="311"/>
      <c r="C100" s="313"/>
      <c r="D100" s="314"/>
      <c r="E100" s="314"/>
      <c r="F100" s="314"/>
      <c r="G100" s="314"/>
      <c r="H100" s="319"/>
      <c r="I100" s="320"/>
      <c r="J100" s="324" t="s">
        <v>180</v>
      </c>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69"/>
      <c r="AM100" s="130" t="s">
        <v>177</v>
      </c>
      <c r="AN100" s="130"/>
      <c r="AO100" s="130"/>
      <c r="AP100" s="130"/>
      <c r="AQ100" s="130"/>
      <c r="AR100" s="130"/>
      <c r="AS100" s="130"/>
      <c r="AT100" s="130"/>
      <c r="AU100" s="130"/>
      <c r="AV100" s="130"/>
      <c r="AW100" s="130"/>
      <c r="AX100" s="130"/>
      <c r="AY100" s="130"/>
      <c r="AZ100" s="130"/>
      <c r="BA100" s="130"/>
    </row>
    <row r="101" customFormat="false" ht="16.5" hidden="false" customHeight="true" outlineLevel="0" collapsed="false">
      <c r="A101" s="62"/>
      <c r="B101" s="325"/>
      <c r="C101" s="326" t="s">
        <v>167</v>
      </c>
      <c r="D101" s="299" t="s">
        <v>181</v>
      </c>
      <c r="E101" s="327"/>
      <c r="F101" s="327"/>
      <c r="G101" s="327"/>
      <c r="H101" s="300"/>
      <c r="I101" s="300"/>
      <c r="J101" s="300"/>
      <c r="K101" s="300"/>
      <c r="L101" s="300"/>
      <c r="M101" s="300"/>
      <c r="N101" s="300"/>
      <c r="O101" s="300"/>
      <c r="P101" s="300"/>
      <c r="Q101" s="300"/>
      <c r="R101" s="300"/>
      <c r="S101" s="300"/>
      <c r="T101" s="300"/>
      <c r="U101" s="300"/>
      <c r="V101" s="300"/>
      <c r="W101" s="300"/>
      <c r="X101" s="300"/>
      <c r="Y101" s="300"/>
      <c r="Z101" s="301"/>
      <c r="AA101" s="301"/>
      <c r="AB101" s="301"/>
      <c r="AC101" s="301"/>
      <c r="AD101" s="302"/>
      <c r="AE101" s="302"/>
      <c r="AF101" s="302"/>
      <c r="AG101" s="302"/>
      <c r="AH101" s="303"/>
      <c r="AI101" s="303"/>
      <c r="AJ101" s="303"/>
      <c r="AK101" s="328"/>
      <c r="AL101" s="305"/>
      <c r="AM101" s="250"/>
      <c r="AN101" s="179"/>
      <c r="AO101" s="179"/>
      <c r="AP101" s="179"/>
      <c r="AQ101" s="179"/>
      <c r="AR101" s="179"/>
      <c r="AS101" s="179"/>
      <c r="AT101" s="179"/>
      <c r="AU101" s="179"/>
      <c r="AV101" s="179"/>
      <c r="AW101" s="179"/>
      <c r="AX101" s="179"/>
      <c r="AY101" s="179"/>
      <c r="AZ101" s="179"/>
      <c r="BA101" s="179"/>
    </row>
    <row r="102" customFormat="false" ht="11.25" hidden="false" customHeight="true" outlineLevel="0" collapsed="false">
      <c r="A102" s="62"/>
      <c r="B102" s="96"/>
      <c r="C102" s="96"/>
      <c r="D102" s="96"/>
      <c r="E102" s="96"/>
      <c r="F102" s="96"/>
      <c r="G102" s="96"/>
      <c r="H102" s="96"/>
      <c r="I102" s="96"/>
      <c r="J102" s="96"/>
      <c r="K102" s="96"/>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69"/>
      <c r="AM102" s="250"/>
      <c r="AN102" s="179"/>
      <c r="AO102" s="179"/>
      <c r="AP102" s="179"/>
      <c r="AQ102" s="179"/>
      <c r="AR102" s="179"/>
      <c r="AS102" s="179"/>
      <c r="AT102" s="179"/>
      <c r="AU102" s="179"/>
      <c r="AV102" s="179"/>
      <c r="AW102" s="179"/>
      <c r="AX102" s="179"/>
      <c r="AY102" s="179"/>
      <c r="AZ102" s="179"/>
      <c r="BA102" s="179"/>
    </row>
    <row r="103" customFormat="false" ht="18.75" hidden="false" customHeight="true" outlineLevel="0" collapsed="false">
      <c r="A103" s="62"/>
      <c r="B103" s="192" t="s">
        <v>182</v>
      </c>
      <c r="C103" s="192"/>
      <c r="D103" s="192"/>
      <c r="E103" s="192"/>
      <c r="F103" s="192"/>
      <c r="G103" s="192"/>
      <c r="H103" s="192"/>
      <c r="I103" s="192"/>
      <c r="J103" s="192"/>
      <c r="K103" s="192"/>
      <c r="L103" s="192"/>
      <c r="M103" s="274"/>
      <c r="N103" s="274"/>
      <c r="O103" s="329" t="s">
        <v>158</v>
      </c>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69"/>
      <c r="AM103" s="140" t="n">
        <f aca="false">FALSE()</f>
        <v>0</v>
      </c>
      <c r="AN103" s="179"/>
      <c r="AO103" s="179"/>
      <c r="AP103" s="179"/>
      <c r="AQ103" s="179"/>
      <c r="AR103" s="179"/>
      <c r="AS103" s="179"/>
      <c r="AT103" s="179"/>
      <c r="AU103" s="179"/>
      <c r="AV103" s="179"/>
      <c r="AW103" s="179"/>
      <c r="AX103" s="179"/>
      <c r="AY103" s="179"/>
      <c r="AZ103" s="179"/>
      <c r="BA103" s="179"/>
    </row>
    <row r="104" customFormat="false" ht="3.75" hidden="false" customHeight="true" outlineLevel="0" collapsed="false">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9"/>
      <c r="AM104" s="330"/>
      <c r="AN104" s="179"/>
      <c r="AO104" s="179"/>
      <c r="AP104" s="179"/>
      <c r="AQ104" s="179"/>
      <c r="AR104" s="179"/>
      <c r="AS104" s="179"/>
      <c r="AT104" s="179"/>
      <c r="AU104" s="179"/>
      <c r="AV104" s="179"/>
      <c r="AW104" s="179"/>
      <c r="AX104" s="179"/>
      <c r="AY104" s="179"/>
      <c r="AZ104" s="179"/>
      <c r="BA104" s="179"/>
    </row>
    <row r="105" customFormat="false" ht="19.5" hidden="false" customHeight="true" outlineLevel="0" collapsed="false">
      <c r="A105" s="62"/>
      <c r="B105" s="331" t="s">
        <v>183</v>
      </c>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69"/>
      <c r="AM105" s="250"/>
      <c r="AN105" s="179"/>
      <c r="AO105" s="179"/>
      <c r="AP105" s="179"/>
      <c r="AQ105" s="179"/>
      <c r="AR105" s="179"/>
      <c r="AS105" s="179"/>
      <c r="AT105" s="179"/>
      <c r="AU105" s="179"/>
      <c r="AV105" s="179"/>
      <c r="AW105" s="179"/>
      <c r="AX105" s="179"/>
      <c r="AY105" s="179"/>
      <c r="AZ105" s="179"/>
      <c r="BA105" s="179"/>
    </row>
    <row r="106" customFormat="false" ht="15.75" hidden="false" customHeight="true" outlineLevel="0" collapsed="false">
      <c r="A106" s="62"/>
      <c r="B106" s="333" t="s">
        <v>184</v>
      </c>
      <c r="C106" s="334"/>
      <c r="D106" s="335"/>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6" t="str">
        <f aca="false">IF(AND('別紙様式3-2（４・５月）'!AE6="処遇加算Ⅰなし",'別紙様式3-3（６月以降分）'!AD5="旧処遇加算Ⅰ相当なし"),"記入不要","要記入")</f>
        <v>要記入</v>
      </c>
      <c r="AN106" s="179"/>
      <c r="AO106" s="179"/>
      <c r="AP106" s="179"/>
      <c r="AQ106" s="179"/>
      <c r="AR106" s="179"/>
      <c r="AS106" s="179"/>
      <c r="AT106" s="179"/>
      <c r="AU106" s="179"/>
      <c r="AV106" s="179"/>
      <c r="AW106" s="179"/>
      <c r="AX106" s="179"/>
      <c r="AY106" s="179"/>
      <c r="AZ106" s="179"/>
      <c r="BA106" s="179"/>
    </row>
    <row r="107" customFormat="false" ht="18" hidden="false" customHeight="true" outlineLevel="0" collapsed="false">
      <c r="A107" s="62"/>
      <c r="B107" s="274"/>
      <c r="C107" s="274"/>
      <c r="D107" s="337" t="s">
        <v>172</v>
      </c>
      <c r="E107" s="337"/>
      <c r="F107" s="337"/>
      <c r="G107" s="337"/>
      <c r="H107" s="337"/>
      <c r="I107" s="337"/>
      <c r="J107" s="337"/>
      <c r="K107" s="337"/>
      <c r="L107" s="337"/>
      <c r="M107" s="337"/>
      <c r="N107" s="337"/>
      <c r="O107" s="337"/>
      <c r="P107" s="337"/>
      <c r="Q107" s="337"/>
      <c r="R107" s="338" t="s">
        <v>79</v>
      </c>
      <c r="S107" s="118" t="str">
        <f aca="false">IF(AM103=1,"",IF(AM106="記入不要","",IF(AND(AM107=1,OR(AN107=1,AO107=1,AP107=1)),"○","×")))</f>
        <v>○</v>
      </c>
      <c r="T107" s="339"/>
      <c r="U107" s="340"/>
      <c r="V107" s="334"/>
      <c r="W107" s="334"/>
      <c r="X107" s="334"/>
      <c r="Y107" s="334"/>
      <c r="Z107" s="334"/>
      <c r="AA107" s="334"/>
      <c r="AB107" s="334"/>
      <c r="AC107" s="334"/>
      <c r="AD107" s="334"/>
      <c r="AE107" s="334"/>
      <c r="AF107" s="334"/>
      <c r="AG107" s="334"/>
      <c r="AH107" s="334"/>
      <c r="AI107" s="334"/>
      <c r="AJ107" s="334"/>
      <c r="AK107" s="334"/>
      <c r="AL107" s="334"/>
      <c r="AM107" s="140" t="n">
        <f aca="false">TRUE()</f>
        <v>1</v>
      </c>
      <c r="AN107" s="140" t="n">
        <f aca="false">FALSE()</f>
        <v>0</v>
      </c>
      <c r="AO107" s="140" t="n">
        <f aca="false">TRUE()</f>
        <v>1</v>
      </c>
      <c r="AP107" s="140" t="n">
        <f aca="false">FALSE()</f>
        <v>0</v>
      </c>
      <c r="AQ107" s="179"/>
      <c r="AR107" s="179"/>
      <c r="AS107" s="179"/>
      <c r="AT107" s="179"/>
      <c r="AU107" s="179"/>
      <c r="AV107" s="179"/>
      <c r="AW107" s="179"/>
      <c r="AX107" s="179"/>
      <c r="AY107" s="179"/>
      <c r="AZ107" s="179"/>
      <c r="BA107" s="179"/>
    </row>
    <row r="108" customFormat="false" ht="27.75" hidden="false" customHeight="true" outlineLevel="0" collapsed="false">
      <c r="A108" s="62"/>
      <c r="B108" s="288" t="s">
        <v>165</v>
      </c>
      <c r="C108" s="341" t="s">
        <v>185</v>
      </c>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69"/>
      <c r="AM108" s="250"/>
      <c r="AN108" s="179"/>
      <c r="AO108" s="179"/>
      <c r="AP108" s="179"/>
      <c r="AQ108" s="179"/>
      <c r="AR108" s="179"/>
      <c r="AS108" s="179"/>
      <c r="AT108" s="179"/>
      <c r="AU108" s="179"/>
      <c r="AV108" s="179"/>
      <c r="AW108" s="179"/>
      <c r="AX108" s="179"/>
      <c r="AY108" s="179"/>
      <c r="AZ108" s="179"/>
      <c r="BA108" s="179"/>
    </row>
    <row r="109" customFormat="false" ht="27" hidden="false" customHeight="true" outlineLevel="0" collapsed="false">
      <c r="A109" s="62"/>
      <c r="B109" s="313"/>
      <c r="C109" s="314" t="s">
        <v>186</v>
      </c>
      <c r="D109" s="314"/>
      <c r="E109" s="314"/>
      <c r="F109" s="314"/>
      <c r="G109" s="342"/>
      <c r="H109" s="343" t="s">
        <v>72</v>
      </c>
      <c r="I109" s="344" t="s">
        <v>187</v>
      </c>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69"/>
      <c r="AM109" s="250"/>
      <c r="AN109" s="179"/>
      <c r="AO109" s="179"/>
      <c r="AP109" s="179"/>
      <c r="AQ109" s="179"/>
      <c r="AR109" s="179"/>
      <c r="AS109" s="179"/>
      <c r="AT109" s="179"/>
      <c r="AU109" s="179"/>
      <c r="AV109" s="179"/>
      <c r="AW109" s="179"/>
      <c r="AX109" s="179"/>
      <c r="AY109" s="179"/>
      <c r="AZ109" s="179"/>
      <c r="BA109" s="179"/>
    </row>
    <row r="110" customFormat="false" ht="37.5" hidden="false" customHeight="true" outlineLevel="0" collapsed="false">
      <c r="A110" s="62"/>
      <c r="B110" s="313"/>
      <c r="C110" s="314"/>
      <c r="D110" s="314"/>
      <c r="E110" s="314"/>
      <c r="F110" s="314"/>
      <c r="G110" s="345"/>
      <c r="H110" s="346" t="s">
        <v>81</v>
      </c>
      <c r="I110" s="347" t="s">
        <v>188</v>
      </c>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69"/>
      <c r="AM110" s="250"/>
      <c r="AN110" s="179"/>
      <c r="AO110" s="179"/>
      <c r="AP110" s="179"/>
      <c r="AQ110" s="179"/>
      <c r="AR110" s="179"/>
      <c r="AS110" s="179"/>
      <c r="AT110" s="179"/>
      <c r="AU110" s="179"/>
      <c r="AV110" s="179"/>
      <c r="AW110" s="179"/>
      <c r="AX110" s="179"/>
      <c r="AY110" s="179"/>
      <c r="AZ110" s="179"/>
      <c r="BA110" s="179"/>
    </row>
    <row r="111" customFormat="false" ht="36" hidden="false" customHeight="true" outlineLevel="0" collapsed="false">
      <c r="A111" s="62"/>
      <c r="B111" s="313"/>
      <c r="C111" s="314"/>
      <c r="D111" s="314"/>
      <c r="E111" s="314"/>
      <c r="F111" s="314"/>
      <c r="G111" s="348"/>
      <c r="H111" s="349" t="s">
        <v>84</v>
      </c>
      <c r="I111" s="350" t="s">
        <v>189</v>
      </c>
      <c r="J111" s="350"/>
      <c r="K111" s="350"/>
      <c r="L111" s="350"/>
      <c r="M111" s="350"/>
      <c r="N111" s="350"/>
      <c r="O111" s="350"/>
      <c r="P111" s="350"/>
      <c r="Q111" s="350"/>
      <c r="R111" s="350"/>
      <c r="S111" s="350"/>
      <c r="T111" s="350"/>
      <c r="U111" s="350"/>
      <c r="V111" s="350"/>
      <c r="W111" s="350"/>
      <c r="X111" s="350"/>
      <c r="Y111" s="350"/>
      <c r="Z111" s="350"/>
      <c r="AA111" s="350"/>
      <c r="AB111" s="350"/>
      <c r="AC111" s="350"/>
      <c r="AD111" s="350"/>
      <c r="AE111" s="350"/>
      <c r="AF111" s="350"/>
      <c r="AG111" s="350"/>
      <c r="AH111" s="350"/>
      <c r="AI111" s="350"/>
      <c r="AJ111" s="350"/>
      <c r="AK111" s="350"/>
      <c r="AL111" s="69"/>
      <c r="AM111" s="250"/>
      <c r="AN111" s="179"/>
      <c r="AO111" s="179"/>
      <c r="AP111" s="179"/>
      <c r="AQ111" s="179"/>
      <c r="AR111" s="179"/>
      <c r="AS111" s="179"/>
      <c r="AT111" s="179"/>
      <c r="AU111" s="179"/>
      <c r="AV111" s="179"/>
      <c r="AW111" s="179"/>
      <c r="AX111" s="179"/>
      <c r="AY111" s="179"/>
      <c r="AZ111" s="179"/>
      <c r="BA111" s="179"/>
    </row>
    <row r="112" customFormat="false" ht="21" hidden="false" customHeight="true" outlineLevel="0" collapsed="false">
      <c r="A112" s="62"/>
      <c r="B112" s="351" t="s">
        <v>167</v>
      </c>
      <c r="C112" s="352" t="s">
        <v>181</v>
      </c>
      <c r="D112" s="352"/>
      <c r="E112" s="352"/>
      <c r="F112" s="352"/>
      <c r="G112" s="352"/>
      <c r="H112" s="352"/>
      <c r="I112" s="352"/>
      <c r="J112" s="352"/>
      <c r="K112" s="352"/>
      <c r="L112" s="352"/>
      <c r="M112" s="352"/>
      <c r="N112" s="352"/>
      <c r="O112" s="352"/>
      <c r="P112" s="352"/>
      <c r="Q112" s="352"/>
      <c r="R112" s="352"/>
      <c r="S112" s="352"/>
      <c r="T112" s="352"/>
      <c r="U112" s="352"/>
      <c r="V112" s="352"/>
      <c r="W112" s="352"/>
      <c r="X112" s="352"/>
      <c r="Y112" s="352"/>
      <c r="Z112" s="352"/>
      <c r="AA112" s="352"/>
      <c r="AB112" s="352"/>
      <c r="AC112" s="352"/>
      <c r="AD112" s="352"/>
      <c r="AE112" s="352"/>
      <c r="AF112" s="352"/>
      <c r="AG112" s="352"/>
      <c r="AH112" s="352"/>
      <c r="AI112" s="352"/>
      <c r="AJ112" s="352"/>
      <c r="AK112" s="352"/>
      <c r="AL112" s="305"/>
      <c r="AM112" s="250"/>
      <c r="AN112" s="179"/>
      <c r="AO112" s="179"/>
      <c r="AP112" s="179"/>
      <c r="AQ112" s="179"/>
      <c r="AR112" s="179"/>
      <c r="AS112" s="179"/>
      <c r="AT112" s="179"/>
      <c r="AU112" s="179"/>
      <c r="AV112" s="179"/>
      <c r="AW112" s="179"/>
      <c r="AX112" s="179"/>
      <c r="AY112" s="179"/>
      <c r="AZ112" s="179"/>
      <c r="BA112" s="179"/>
    </row>
    <row r="113" customFormat="false" ht="18" hidden="false" customHeight="true" outlineLevel="0" collapsed="false">
      <c r="A113" s="62"/>
      <c r="B113" s="268"/>
      <c r="C113" s="268"/>
      <c r="D113" s="268"/>
      <c r="E113" s="268"/>
      <c r="F113" s="268"/>
      <c r="G113" s="268"/>
      <c r="H113" s="268"/>
      <c r="I113" s="268"/>
      <c r="J113" s="268"/>
      <c r="K113" s="268"/>
      <c r="L113" s="268"/>
      <c r="M113" s="268"/>
      <c r="N113" s="268"/>
      <c r="O113" s="268"/>
      <c r="P113" s="268"/>
      <c r="Q113" s="268"/>
      <c r="R113" s="268"/>
      <c r="S113" s="268"/>
      <c r="T113" s="268"/>
      <c r="U113" s="269"/>
      <c r="V113" s="270"/>
      <c r="W113" s="270"/>
      <c r="X113" s="270"/>
      <c r="Y113" s="226"/>
      <c r="Z113" s="271"/>
      <c r="AA113" s="226"/>
      <c r="AB113" s="227"/>
      <c r="AC113" s="228"/>
      <c r="AD113" s="229"/>
      <c r="AE113" s="229"/>
      <c r="AF113" s="219"/>
      <c r="AG113" s="272"/>
      <c r="AH113" s="273"/>
      <c r="AI113" s="267"/>
      <c r="AJ113" s="220"/>
      <c r="AK113" s="220"/>
      <c r="AL113" s="220"/>
      <c r="AM113" s="250"/>
      <c r="AN113" s="179"/>
      <c r="AO113" s="179"/>
      <c r="AP113" s="179"/>
      <c r="AQ113" s="179"/>
      <c r="AR113" s="179"/>
      <c r="AS113" s="179"/>
      <c r="AT113" s="179"/>
      <c r="AU113" s="179"/>
      <c r="AV113" s="179"/>
      <c r="AW113" s="179"/>
      <c r="AX113" s="179"/>
      <c r="AY113" s="179"/>
      <c r="AZ113" s="179"/>
      <c r="BA113" s="179"/>
    </row>
    <row r="114" s="72" customFormat="true" ht="21.75" hidden="false" customHeight="true" outlineLevel="0" collapsed="false">
      <c r="A114" s="69"/>
      <c r="B114" s="191" t="s">
        <v>190</v>
      </c>
      <c r="C114" s="191"/>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69"/>
      <c r="AM114" s="353"/>
      <c r="AN114" s="180"/>
      <c r="AO114" s="180"/>
      <c r="AP114" s="180"/>
      <c r="AQ114" s="180"/>
      <c r="AR114" s="180"/>
      <c r="AS114" s="180"/>
      <c r="AT114" s="180"/>
      <c r="AU114" s="180"/>
      <c r="AV114" s="180"/>
      <c r="AW114" s="180"/>
      <c r="AX114" s="180"/>
      <c r="AY114" s="180"/>
      <c r="AZ114" s="180"/>
      <c r="BA114" s="180"/>
    </row>
    <row r="115" s="72" customFormat="true" ht="15.75" hidden="false" customHeight="true" outlineLevel="0" collapsed="false">
      <c r="A115" s="69"/>
      <c r="B115" s="331" t="s">
        <v>191</v>
      </c>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69"/>
      <c r="AM115" s="353"/>
      <c r="AN115" s="180"/>
      <c r="AO115" s="180"/>
      <c r="AP115" s="180"/>
      <c r="AQ115" s="180"/>
      <c r="AR115" s="180"/>
      <c r="AS115" s="180"/>
      <c r="AT115" s="180"/>
      <c r="AU115" s="180"/>
      <c r="AV115" s="180"/>
      <c r="AW115" s="180"/>
      <c r="AX115" s="180"/>
      <c r="AY115" s="180"/>
      <c r="AZ115" s="180"/>
      <c r="BA115" s="180"/>
    </row>
    <row r="116" customFormat="false" ht="20.25" hidden="false" customHeight="true" outlineLevel="0" collapsed="false">
      <c r="A116" s="62"/>
      <c r="B116" s="354" t="s">
        <v>192</v>
      </c>
      <c r="C116" s="62"/>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355"/>
      <c r="AI116" s="153"/>
      <c r="AJ116" s="153"/>
      <c r="AK116" s="153"/>
      <c r="AL116" s="62"/>
      <c r="AN116" s="179"/>
      <c r="AO116" s="179"/>
      <c r="AP116" s="179"/>
      <c r="AQ116" s="179"/>
      <c r="AR116" s="179"/>
      <c r="AS116" s="179"/>
      <c r="AT116" s="179"/>
      <c r="AU116" s="179"/>
      <c r="AV116" s="179"/>
      <c r="AW116" s="179"/>
      <c r="AX116" s="179"/>
      <c r="AY116" s="179"/>
      <c r="AZ116" s="193"/>
      <c r="BA116" s="179"/>
    </row>
    <row r="117" customFormat="false" ht="27.75" hidden="false" customHeight="true" outlineLevel="0" collapsed="false">
      <c r="A117" s="62"/>
      <c r="B117" s="356" t="s">
        <v>193</v>
      </c>
      <c r="C117" s="356"/>
      <c r="D117" s="356"/>
      <c r="E117" s="356"/>
      <c r="F117" s="356"/>
      <c r="G117" s="356"/>
      <c r="H117" s="356"/>
      <c r="I117" s="356"/>
      <c r="J117" s="356"/>
      <c r="K117" s="356"/>
      <c r="L117" s="356"/>
      <c r="M117" s="356"/>
      <c r="N117" s="356"/>
      <c r="O117" s="356"/>
      <c r="P117" s="356"/>
      <c r="Q117" s="356"/>
      <c r="R117" s="357" t="s">
        <v>142</v>
      </c>
      <c r="S117" s="358" t="str">
        <f aca="false">'別紙様式3-2（４・５月）'!W8</f>
        <v>○</v>
      </c>
      <c r="T117" s="359" t="s">
        <v>194</v>
      </c>
      <c r="U117" s="359"/>
      <c r="V117" s="359"/>
      <c r="W117" s="359"/>
      <c r="X117" s="359"/>
      <c r="Y117" s="359"/>
      <c r="Z117" s="359"/>
      <c r="AA117" s="359"/>
      <c r="AB117" s="359"/>
      <c r="AC117" s="359"/>
      <c r="AD117" s="359"/>
      <c r="AE117" s="359"/>
      <c r="AF117" s="359"/>
      <c r="AG117" s="153"/>
      <c r="AH117" s="153"/>
      <c r="AI117" s="153"/>
      <c r="AJ117" s="153"/>
      <c r="AK117" s="62"/>
      <c r="AL117" s="62"/>
      <c r="AM117" s="360" t="str">
        <f aca="false">IF(COUNTIF(S117:S119,"×")&gt;=1,"×","")</f>
        <v/>
      </c>
      <c r="AN117" s="179"/>
      <c r="AO117" s="179"/>
      <c r="AP117" s="179"/>
      <c r="AQ117" s="179"/>
      <c r="AR117" s="179"/>
      <c r="AS117" s="179"/>
      <c r="AT117" s="179"/>
      <c r="AU117" s="179"/>
      <c r="AV117" s="179"/>
      <c r="AW117" s="179"/>
      <c r="AX117" s="179"/>
      <c r="AY117" s="193"/>
      <c r="AZ117" s="179"/>
      <c r="BA117" s="179"/>
    </row>
    <row r="118" customFormat="false" ht="27.75" hidden="false" customHeight="true" outlineLevel="0" collapsed="false">
      <c r="A118" s="62"/>
      <c r="B118" s="361" t="s">
        <v>195</v>
      </c>
      <c r="C118" s="361"/>
      <c r="D118" s="361"/>
      <c r="E118" s="361"/>
      <c r="F118" s="361"/>
      <c r="G118" s="361"/>
      <c r="H118" s="361"/>
      <c r="I118" s="361"/>
      <c r="J118" s="361"/>
      <c r="K118" s="361"/>
      <c r="L118" s="361"/>
      <c r="M118" s="361"/>
      <c r="N118" s="361"/>
      <c r="O118" s="361"/>
      <c r="P118" s="361"/>
      <c r="Q118" s="361"/>
      <c r="R118" s="357" t="s">
        <v>142</v>
      </c>
      <c r="S118" s="362" t="str">
        <f aca="false">'別紙様式3-3（６月以降分）'!Z5</f>
        <v>○</v>
      </c>
      <c r="T118" s="361" t="s">
        <v>196</v>
      </c>
      <c r="U118" s="361"/>
      <c r="V118" s="361"/>
      <c r="W118" s="361"/>
      <c r="X118" s="361"/>
      <c r="Y118" s="361"/>
      <c r="Z118" s="361"/>
      <c r="AA118" s="361"/>
      <c r="AB118" s="361"/>
      <c r="AC118" s="361"/>
      <c r="AD118" s="361"/>
      <c r="AE118" s="361"/>
      <c r="AF118" s="361"/>
      <c r="AG118" s="153"/>
      <c r="AH118" s="153"/>
      <c r="AI118" s="153"/>
      <c r="AJ118" s="153"/>
      <c r="AK118" s="62"/>
      <c r="AL118" s="62"/>
      <c r="AM118" s="179"/>
      <c r="AN118" s="179"/>
      <c r="AO118" s="179"/>
      <c r="AP118" s="179"/>
      <c r="AQ118" s="179"/>
      <c r="AR118" s="179"/>
      <c r="AS118" s="179"/>
      <c r="AT118" s="179"/>
      <c r="AU118" s="179"/>
      <c r="AV118" s="179"/>
      <c r="AW118" s="179"/>
      <c r="AX118" s="179"/>
      <c r="AY118" s="193"/>
      <c r="AZ118" s="179"/>
      <c r="BA118" s="179"/>
    </row>
    <row r="119" customFormat="false" ht="27.75" hidden="false" customHeight="true" outlineLevel="0" collapsed="false">
      <c r="A119" s="62"/>
      <c r="B119" s="361" t="s">
        <v>197</v>
      </c>
      <c r="C119" s="361"/>
      <c r="D119" s="361"/>
      <c r="E119" s="361"/>
      <c r="F119" s="361"/>
      <c r="G119" s="361"/>
      <c r="H119" s="361"/>
      <c r="I119" s="361"/>
      <c r="J119" s="361"/>
      <c r="K119" s="361"/>
      <c r="L119" s="361"/>
      <c r="M119" s="361"/>
      <c r="N119" s="361"/>
      <c r="O119" s="361"/>
      <c r="P119" s="361"/>
      <c r="Q119" s="361"/>
      <c r="R119" s="357" t="s">
        <v>142</v>
      </c>
      <c r="S119" s="363" t="str">
        <f aca="false">'別紙様式3-3（６月以降分）'!Z7</f>
        <v>○</v>
      </c>
      <c r="T119" s="361" t="s">
        <v>196</v>
      </c>
      <c r="U119" s="361"/>
      <c r="V119" s="361"/>
      <c r="W119" s="361"/>
      <c r="X119" s="361"/>
      <c r="Y119" s="361"/>
      <c r="Z119" s="361"/>
      <c r="AA119" s="361"/>
      <c r="AB119" s="361"/>
      <c r="AC119" s="361"/>
      <c r="AD119" s="361"/>
      <c r="AE119" s="361"/>
      <c r="AF119" s="361"/>
      <c r="AG119" s="153"/>
      <c r="AH119" s="153"/>
      <c r="AI119" s="153"/>
      <c r="AJ119" s="153"/>
      <c r="AK119" s="62"/>
      <c r="AL119" s="62"/>
      <c r="AM119" s="179"/>
      <c r="AN119" s="179"/>
      <c r="AO119" s="179"/>
      <c r="AP119" s="179"/>
      <c r="AQ119" s="179"/>
      <c r="AR119" s="179"/>
      <c r="AS119" s="179"/>
      <c r="AT119" s="193"/>
      <c r="AU119" s="193"/>
      <c r="AV119" s="193"/>
      <c r="AW119" s="193"/>
      <c r="AX119" s="193"/>
      <c r="AY119" s="179"/>
      <c r="AZ119" s="179"/>
      <c r="BA119" s="179"/>
    </row>
    <row r="120" customFormat="false" ht="6" hidden="false" customHeight="true" outlineLevel="0" collapsed="false">
      <c r="A120" s="62"/>
      <c r="B120" s="287"/>
      <c r="C120" s="62"/>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62"/>
      <c r="AL120" s="62"/>
      <c r="AM120" s="364"/>
      <c r="AN120" s="179"/>
      <c r="AO120" s="179"/>
      <c r="AP120" s="179"/>
      <c r="AQ120" s="179"/>
      <c r="AR120" s="179"/>
      <c r="AS120" s="179"/>
      <c r="AT120" s="179"/>
      <c r="AU120" s="179"/>
      <c r="AV120" s="179"/>
      <c r="AW120" s="179"/>
      <c r="AX120" s="179"/>
      <c r="AY120" s="179"/>
      <c r="AZ120" s="179"/>
      <c r="BA120" s="193"/>
    </row>
    <row r="121" customFormat="false" ht="14.25" hidden="false" customHeight="true" outlineLevel="0" collapsed="false">
      <c r="A121" s="62"/>
      <c r="B121" s="287" t="s">
        <v>198</v>
      </c>
      <c r="C121" s="62"/>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365" t="str">
        <f aca="false">IF(AM117="","",IF(AM117="○","",IF(OR(AM123=1,AM124=1,AM125=1,AND(AM126=1,F126&lt;&gt;"")),"○","×")))</f>
        <v/>
      </c>
      <c r="AL121" s="62"/>
      <c r="AM121" s="130" t="s">
        <v>199</v>
      </c>
      <c r="AN121" s="130"/>
      <c r="AO121" s="130"/>
      <c r="AP121" s="130"/>
      <c r="AQ121" s="130"/>
      <c r="AR121" s="130"/>
      <c r="AS121" s="130"/>
      <c r="AT121" s="130"/>
      <c r="AU121" s="130"/>
      <c r="AV121" s="130"/>
      <c r="AW121" s="130"/>
      <c r="AX121" s="130"/>
      <c r="AY121" s="130"/>
      <c r="AZ121" s="130"/>
      <c r="BA121" s="130"/>
    </row>
    <row r="122" s="72" customFormat="true" ht="18" hidden="false" customHeight="true" outlineLevel="0" collapsed="false">
      <c r="A122" s="69"/>
      <c r="B122" s="366" t="s">
        <v>200</v>
      </c>
      <c r="C122" s="367"/>
      <c r="D122" s="368"/>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70"/>
      <c r="AL122" s="69"/>
      <c r="AM122" s="180"/>
      <c r="AN122" s="233"/>
      <c r="AO122" s="371"/>
      <c r="AP122" s="371"/>
      <c r="AQ122" s="371"/>
      <c r="AR122" s="371"/>
      <c r="AS122" s="372"/>
      <c r="AT122" s="180"/>
      <c r="AU122" s="180"/>
      <c r="AV122" s="180"/>
      <c r="AW122" s="180"/>
      <c r="AX122" s="180"/>
      <c r="AY122" s="181"/>
      <c r="AZ122" s="180"/>
      <c r="BA122" s="180"/>
    </row>
    <row r="123" s="72" customFormat="true" ht="16.5" hidden="false" customHeight="true" outlineLevel="0" collapsed="false">
      <c r="A123" s="69"/>
      <c r="B123" s="373"/>
      <c r="C123" s="374"/>
      <c r="D123" s="375" t="s">
        <v>201</v>
      </c>
      <c r="E123" s="376"/>
      <c r="F123" s="376"/>
      <c r="G123" s="376"/>
      <c r="H123" s="376"/>
      <c r="I123" s="376"/>
      <c r="J123" s="376"/>
      <c r="K123" s="376"/>
      <c r="L123" s="376"/>
      <c r="M123" s="376"/>
      <c r="N123" s="376"/>
      <c r="O123" s="376"/>
      <c r="P123" s="376"/>
      <c r="Q123" s="376"/>
      <c r="R123" s="376"/>
      <c r="S123" s="376"/>
      <c r="T123" s="376"/>
      <c r="U123" s="376"/>
      <c r="V123" s="376"/>
      <c r="W123" s="376"/>
      <c r="X123" s="376"/>
      <c r="Y123" s="376"/>
      <c r="Z123" s="376"/>
      <c r="AA123" s="376"/>
      <c r="AB123" s="376"/>
      <c r="AC123" s="376"/>
      <c r="AD123" s="376"/>
      <c r="AE123" s="376"/>
      <c r="AF123" s="376"/>
      <c r="AG123" s="376"/>
      <c r="AH123" s="376"/>
      <c r="AI123" s="377"/>
      <c r="AJ123" s="377"/>
      <c r="AK123" s="378"/>
      <c r="AL123" s="69"/>
      <c r="AM123" s="140" t="n">
        <f aca="false">FALSE()</f>
        <v>0</v>
      </c>
      <c r="AN123" s="233"/>
      <c r="AO123" s="371"/>
      <c r="AP123" s="371"/>
      <c r="AQ123" s="371"/>
      <c r="AR123" s="371"/>
      <c r="AS123" s="372"/>
      <c r="AT123" s="180"/>
      <c r="AU123" s="180"/>
      <c r="AV123" s="180"/>
      <c r="AW123" s="180"/>
      <c r="AX123" s="180"/>
      <c r="AY123" s="181"/>
      <c r="AZ123" s="180"/>
      <c r="BA123" s="180"/>
    </row>
    <row r="124" s="72" customFormat="true" ht="16.5" hidden="false" customHeight="true" outlineLevel="0" collapsed="false">
      <c r="A124" s="69"/>
      <c r="B124" s="373"/>
      <c r="C124" s="379"/>
      <c r="D124" s="375" t="s">
        <v>202</v>
      </c>
      <c r="E124" s="380"/>
      <c r="F124" s="380"/>
      <c r="G124" s="380"/>
      <c r="H124" s="380"/>
      <c r="I124" s="380"/>
      <c r="J124" s="380"/>
      <c r="K124" s="380"/>
      <c r="L124" s="380"/>
      <c r="M124" s="380"/>
      <c r="N124" s="380"/>
      <c r="O124" s="380"/>
      <c r="P124" s="380"/>
      <c r="Q124" s="380"/>
      <c r="R124" s="380"/>
      <c r="S124" s="380"/>
      <c r="T124" s="376"/>
      <c r="U124" s="376"/>
      <c r="V124" s="376"/>
      <c r="W124" s="376"/>
      <c r="X124" s="376"/>
      <c r="Y124" s="376"/>
      <c r="Z124" s="376"/>
      <c r="AA124" s="376"/>
      <c r="AB124" s="376"/>
      <c r="AC124" s="376"/>
      <c r="AD124" s="376"/>
      <c r="AE124" s="376"/>
      <c r="AF124" s="376"/>
      <c r="AG124" s="376"/>
      <c r="AH124" s="376"/>
      <c r="AI124" s="377"/>
      <c r="AJ124" s="377"/>
      <c r="AK124" s="378"/>
      <c r="AL124" s="69"/>
      <c r="AM124" s="140" t="n">
        <f aca="false">FALSE()</f>
        <v>0</v>
      </c>
      <c r="AN124" s="233"/>
      <c r="AO124" s="371"/>
      <c r="AP124" s="371"/>
      <c r="AQ124" s="371"/>
      <c r="AR124" s="371"/>
      <c r="AS124" s="372"/>
      <c r="AT124" s="180"/>
      <c r="AU124" s="180"/>
      <c r="AV124" s="180"/>
      <c r="AW124" s="180"/>
      <c r="AX124" s="180"/>
      <c r="AY124" s="181"/>
      <c r="AZ124" s="180"/>
      <c r="BA124" s="180"/>
    </row>
    <row r="125" s="72" customFormat="true" ht="25.5" hidden="false" customHeight="true" outlineLevel="0" collapsed="false">
      <c r="A125" s="69"/>
      <c r="B125" s="373"/>
      <c r="C125" s="379"/>
      <c r="D125" s="381" t="s">
        <v>203</v>
      </c>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1"/>
      <c r="AJ125" s="381"/>
      <c r="AK125" s="378"/>
      <c r="AL125" s="382"/>
      <c r="AM125" s="140" t="n">
        <f aca="false">FALSE()</f>
        <v>0</v>
      </c>
      <c r="AN125" s="371"/>
      <c r="AO125" s="371"/>
      <c r="AP125" s="372"/>
      <c r="AQ125" s="180"/>
      <c r="AR125" s="181"/>
      <c r="AS125" s="180"/>
      <c r="AT125" s="180"/>
      <c r="AU125" s="180"/>
      <c r="AV125" s="180"/>
      <c r="AW125" s="180"/>
      <c r="AX125" s="180"/>
      <c r="AY125" s="180"/>
      <c r="AZ125" s="180"/>
      <c r="BA125" s="180"/>
    </row>
    <row r="126" s="72" customFormat="true" ht="18" hidden="false" customHeight="true" outlineLevel="0" collapsed="false">
      <c r="A126" s="69"/>
      <c r="B126" s="383"/>
      <c r="C126" s="384"/>
      <c r="D126" s="385" t="s">
        <v>204</v>
      </c>
      <c r="E126" s="386"/>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8" t="s">
        <v>136</v>
      </c>
      <c r="AL126" s="69"/>
      <c r="AM126" s="140" t="n">
        <f aca="false">FALSE()</f>
        <v>0</v>
      </c>
      <c r="AN126" s="389" t="s">
        <v>205</v>
      </c>
      <c r="AO126" s="389"/>
      <c r="AP126" s="389"/>
      <c r="AQ126" s="389"/>
      <c r="AR126" s="389"/>
      <c r="AS126" s="389"/>
      <c r="AT126" s="389"/>
      <c r="AU126" s="389"/>
      <c r="AV126" s="389"/>
      <c r="AW126" s="389"/>
      <c r="AX126" s="389"/>
      <c r="AY126" s="389"/>
      <c r="AZ126" s="389"/>
      <c r="BA126" s="389"/>
    </row>
    <row r="127" customFormat="false" ht="9.75" hidden="false" customHeight="true" outlineLevel="0" collapsed="false">
      <c r="A127" s="62"/>
      <c r="B127" s="390"/>
      <c r="C127" s="390"/>
      <c r="D127" s="390"/>
      <c r="E127" s="390"/>
      <c r="F127" s="390"/>
      <c r="G127" s="390"/>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62"/>
      <c r="AM127" s="179"/>
      <c r="AN127" s="179"/>
      <c r="AO127" s="179"/>
      <c r="AP127" s="179"/>
      <c r="AQ127" s="179"/>
      <c r="AR127" s="179"/>
      <c r="AS127" s="179"/>
      <c r="AT127" s="179"/>
      <c r="AU127" s="179"/>
      <c r="AV127" s="179"/>
      <c r="AW127" s="179"/>
      <c r="AX127" s="179"/>
      <c r="AY127" s="179"/>
      <c r="AZ127" s="179"/>
      <c r="BA127" s="179"/>
    </row>
    <row r="128" customFormat="false" ht="19.5" hidden="false" customHeight="true" outlineLevel="0" collapsed="false">
      <c r="A128" s="62"/>
      <c r="B128" s="391" t="s">
        <v>206</v>
      </c>
      <c r="C128" s="392"/>
      <c r="D128" s="392"/>
      <c r="E128" s="392"/>
      <c r="F128" s="392"/>
      <c r="G128" s="392"/>
      <c r="H128" s="392"/>
      <c r="I128" s="392"/>
      <c r="J128" s="392"/>
      <c r="K128" s="392"/>
      <c r="L128" s="392"/>
      <c r="M128" s="392"/>
      <c r="N128" s="392"/>
      <c r="O128" s="392"/>
      <c r="P128" s="392"/>
      <c r="Q128" s="392"/>
      <c r="R128" s="282"/>
      <c r="S128" s="282"/>
      <c r="T128" s="282"/>
      <c r="U128" s="282"/>
      <c r="V128" s="282"/>
      <c r="W128" s="282"/>
      <c r="X128" s="282"/>
      <c r="Y128" s="282"/>
      <c r="Z128" s="282"/>
      <c r="AA128" s="282"/>
      <c r="AB128" s="282"/>
      <c r="AC128" s="282"/>
      <c r="AD128" s="282"/>
      <c r="AE128" s="282"/>
      <c r="AF128" s="282"/>
      <c r="AG128" s="282"/>
      <c r="AH128" s="282"/>
      <c r="AI128" s="282"/>
      <c r="AJ128" s="393"/>
      <c r="AK128" s="282"/>
      <c r="AL128" s="62"/>
      <c r="AM128" s="179"/>
      <c r="AN128" s="179"/>
      <c r="AO128" s="179"/>
      <c r="AP128" s="179"/>
      <c r="AQ128" s="179"/>
      <c r="AR128" s="179"/>
      <c r="AS128" s="179"/>
      <c r="AT128" s="193"/>
      <c r="AU128" s="193"/>
      <c r="AV128" s="193"/>
      <c r="AW128" s="193"/>
      <c r="AX128" s="193"/>
      <c r="AY128" s="179"/>
      <c r="AZ128" s="179"/>
      <c r="BA128" s="179"/>
    </row>
    <row r="129" customFormat="false" ht="14.25" hidden="false" customHeight="false" outlineLevel="0" collapsed="false">
      <c r="A129" s="62"/>
      <c r="B129" s="394" t="s">
        <v>207</v>
      </c>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279" t="str">
        <f aca="false">IF(AND('別紙様式3-2（４・５月）'!AE7="特定加算なし",'別紙様式3-3（６月以降分）'!AG5="旧特定加算相当なし"),"該当","")</f>
        <v/>
      </c>
      <c r="AJ129" s="279"/>
      <c r="AK129" s="279"/>
      <c r="AL129" s="62"/>
      <c r="AM129" s="179"/>
      <c r="AN129" s="179"/>
      <c r="AO129" s="179"/>
      <c r="AP129" s="179"/>
      <c r="AQ129" s="179"/>
      <c r="AR129" s="179"/>
      <c r="AS129" s="179"/>
      <c r="AT129" s="193"/>
      <c r="AU129" s="193"/>
      <c r="AV129" s="193"/>
      <c r="AW129" s="193"/>
      <c r="AX129" s="193"/>
      <c r="AY129" s="179"/>
      <c r="AZ129" s="179"/>
      <c r="BA129" s="179"/>
    </row>
    <row r="130" customFormat="false" ht="27" hidden="false" customHeight="true" outlineLevel="0" collapsed="false">
      <c r="A130" s="62"/>
      <c r="B130" s="395" t="s">
        <v>142</v>
      </c>
      <c r="C130" s="396" t="s">
        <v>208</v>
      </c>
      <c r="D130" s="396"/>
      <c r="E130" s="396"/>
      <c r="F130" s="396"/>
      <c r="G130" s="396"/>
      <c r="H130" s="396"/>
      <c r="I130" s="396"/>
      <c r="J130" s="396"/>
      <c r="K130" s="396"/>
      <c r="L130" s="396"/>
      <c r="M130" s="396"/>
      <c r="N130" s="396"/>
      <c r="O130" s="396"/>
      <c r="P130" s="396"/>
      <c r="Q130" s="396"/>
      <c r="R130" s="396"/>
      <c r="S130" s="396"/>
      <c r="T130" s="396"/>
      <c r="U130" s="396"/>
      <c r="V130" s="396"/>
      <c r="W130" s="396"/>
      <c r="X130" s="396"/>
      <c r="Y130" s="396"/>
      <c r="Z130" s="396"/>
      <c r="AA130" s="396"/>
      <c r="AB130" s="396"/>
      <c r="AC130" s="396"/>
      <c r="AD130" s="396"/>
      <c r="AE130" s="396"/>
      <c r="AF130" s="396"/>
      <c r="AG130" s="396"/>
      <c r="AH130" s="396"/>
      <c r="AI130" s="396"/>
      <c r="AJ130" s="396"/>
      <c r="AK130" s="396"/>
      <c r="AL130" s="62"/>
      <c r="AM130" s="179"/>
      <c r="AN130" s="179"/>
      <c r="AO130" s="179"/>
      <c r="AP130" s="179"/>
      <c r="AQ130" s="179"/>
      <c r="AR130" s="179"/>
      <c r="AS130" s="179"/>
      <c r="AT130" s="193"/>
      <c r="AU130" s="193"/>
      <c r="AV130" s="193"/>
      <c r="AW130" s="193"/>
      <c r="AX130" s="193"/>
      <c r="AY130" s="179"/>
      <c r="AZ130" s="179"/>
      <c r="BA130" s="179"/>
    </row>
    <row r="131" customFormat="false" ht="3.75" hidden="false" customHeight="true" outlineLevel="0" collapsed="false">
      <c r="A131" s="62"/>
      <c r="B131" s="246"/>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62"/>
      <c r="AT131" s="89"/>
      <c r="AU131" s="89"/>
      <c r="AV131" s="89"/>
      <c r="AW131" s="89"/>
      <c r="AX131" s="89"/>
    </row>
    <row r="132" customFormat="false" ht="14.25" hidden="false" customHeight="false" outlineLevel="0" collapsed="false">
      <c r="A132" s="62"/>
      <c r="B132" s="394" t="s">
        <v>209</v>
      </c>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79" t="str">
        <f aca="false">IF(OR('別紙様式3-2（４・５月）'!AE7="特定加算あり",'別紙様式3-3（６月以降分）'!AG5="旧特定加算相当あり"),"該当","")</f>
        <v>該当</v>
      </c>
      <c r="AJ132" s="279"/>
      <c r="AK132" s="279"/>
      <c r="AL132" s="62"/>
      <c r="AT132" s="89"/>
      <c r="AU132" s="89"/>
      <c r="AV132" s="89"/>
      <c r="AW132" s="89"/>
      <c r="AX132" s="89"/>
    </row>
    <row r="133" customFormat="false" ht="38.25" hidden="false" customHeight="true" outlineLevel="0" collapsed="false">
      <c r="A133" s="62"/>
      <c r="B133" s="246" t="s">
        <v>142</v>
      </c>
      <c r="C133" s="397" t="s">
        <v>210</v>
      </c>
      <c r="D133" s="397"/>
      <c r="E133" s="397"/>
      <c r="F133" s="397"/>
      <c r="G133" s="397"/>
      <c r="H133" s="397"/>
      <c r="I133" s="397"/>
      <c r="J133" s="397"/>
      <c r="K133" s="397"/>
      <c r="L133" s="397"/>
      <c r="M133" s="397"/>
      <c r="N133" s="397"/>
      <c r="O133" s="397"/>
      <c r="P133" s="397"/>
      <c r="Q133" s="397"/>
      <c r="R133" s="397"/>
      <c r="S133" s="397"/>
      <c r="T133" s="397"/>
      <c r="U133" s="397"/>
      <c r="V133" s="397"/>
      <c r="W133" s="397"/>
      <c r="X133" s="397"/>
      <c r="Y133" s="397"/>
      <c r="Z133" s="397"/>
      <c r="AA133" s="397"/>
      <c r="AB133" s="397"/>
      <c r="AC133" s="397"/>
      <c r="AD133" s="397"/>
      <c r="AE133" s="397"/>
      <c r="AF133" s="397"/>
      <c r="AG133" s="397"/>
      <c r="AH133" s="397"/>
      <c r="AI133" s="397"/>
      <c r="AJ133" s="397"/>
      <c r="AK133" s="397"/>
      <c r="AL133" s="62"/>
      <c r="AT133" s="89"/>
      <c r="AU133" s="89"/>
      <c r="AV133" s="89"/>
      <c r="AW133" s="89"/>
      <c r="AX133" s="89"/>
    </row>
    <row r="134" customFormat="false" ht="7.5" hidden="false" customHeight="true" outlineLevel="0" collapsed="false">
      <c r="A134" s="62"/>
      <c r="B134" s="398"/>
      <c r="C134" s="398"/>
      <c r="D134" s="398"/>
      <c r="E134" s="398"/>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400"/>
      <c r="AT134" s="89"/>
      <c r="AU134" s="89"/>
      <c r="AV134" s="89"/>
      <c r="AW134" s="89"/>
      <c r="AX134" s="89"/>
    </row>
    <row r="135" customFormat="false" ht="15" hidden="false" customHeight="true" outlineLevel="0" collapsed="false">
      <c r="A135" s="62"/>
      <c r="B135" s="401" t="s">
        <v>211</v>
      </c>
      <c r="C135" s="401"/>
      <c r="D135" s="401"/>
      <c r="E135" s="401"/>
      <c r="F135" s="402" t="s">
        <v>212</v>
      </c>
      <c r="G135" s="402"/>
      <c r="H135" s="402"/>
      <c r="I135" s="402"/>
      <c r="J135" s="402"/>
      <c r="K135" s="402"/>
      <c r="L135" s="402"/>
      <c r="M135" s="402"/>
      <c r="N135" s="402"/>
      <c r="O135" s="402"/>
      <c r="P135" s="402"/>
      <c r="Q135" s="402"/>
      <c r="R135" s="402"/>
      <c r="S135" s="402"/>
      <c r="T135" s="402"/>
      <c r="U135" s="402"/>
      <c r="V135" s="402"/>
      <c r="W135" s="402"/>
      <c r="X135" s="402"/>
      <c r="Y135" s="402"/>
      <c r="Z135" s="402"/>
      <c r="AA135" s="402"/>
      <c r="AB135" s="402"/>
      <c r="AC135" s="402"/>
      <c r="AD135" s="402"/>
      <c r="AE135" s="402"/>
      <c r="AF135" s="402"/>
      <c r="AG135" s="402"/>
      <c r="AH135" s="402"/>
      <c r="AI135" s="402"/>
      <c r="AJ135" s="402"/>
      <c r="AK135" s="403" t="str">
        <f aca="false">IF(AI132="該当",IF(AND(COUNTIF(AM136:AM139,1)&gt;=1,COUNTIF(AM140:AM143,1)&gt;=1,COUNTIF(AM144:AM147,1)&gt;=1,COUNTIF(AM148:AM151,1)&gt;=1,COUNTIF(AM152:AM155,1)&gt;=1,COUNTIF(AM156:AM159,1)&gt;=1),"○","×"),IF(COUNTIF(AM136:AM159,1)&gt;=1,"○","×"))</f>
        <v>○</v>
      </c>
      <c r="AL135" s="400"/>
      <c r="AM135" s="404" t="s">
        <v>213</v>
      </c>
      <c r="AN135" s="130" t="s">
        <v>214</v>
      </c>
      <c r="AO135" s="130"/>
      <c r="AP135" s="130"/>
      <c r="AQ135" s="130"/>
      <c r="AR135" s="130"/>
      <c r="AS135" s="130"/>
      <c r="AT135" s="130"/>
      <c r="AU135" s="130"/>
      <c r="AV135" s="130"/>
      <c r="AW135" s="130"/>
      <c r="AX135" s="130"/>
      <c r="AY135" s="130"/>
      <c r="AZ135" s="130"/>
      <c r="BA135" s="130"/>
      <c r="BB135" s="72"/>
    </row>
    <row r="136" s="408" customFormat="true" ht="14.25" hidden="false" customHeight="true" outlineLevel="0" collapsed="false">
      <c r="A136" s="400"/>
      <c r="B136" s="405" t="s">
        <v>215</v>
      </c>
      <c r="C136" s="405"/>
      <c r="D136" s="405"/>
      <c r="E136" s="405"/>
      <c r="F136" s="342"/>
      <c r="G136" s="406" t="s">
        <v>216</v>
      </c>
      <c r="H136" s="406"/>
      <c r="I136" s="406"/>
      <c r="J136" s="406"/>
      <c r="K136" s="406"/>
      <c r="L136" s="406"/>
      <c r="M136" s="406"/>
      <c r="N136" s="406"/>
      <c r="O136" s="406"/>
      <c r="P136" s="406"/>
      <c r="Q136" s="406"/>
      <c r="R136" s="406"/>
      <c r="S136" s="406"/>
      <c r="T136" s="406"/>
      <c r="U136" s="406"/>
      <c r="V136" s="406"/>
      <c r="W136" s="406"/>
      <c r="X136" s="406"/>
      <c r="Y136" s="406"/>
      <c r="Z136" s="406"/>
      <c r="AA136" s="406"/>
      <c r="AB136" s="406"/>
      <c r="AC136" s="406"/>
      <c r="AD136" s="406"/>
      <c r="AE136" s="406"/>
      <c r="AF136" s="406"/>
      <c r="AG136" s="406"/>
      <c r="AH136" s="406"/>
      <c r="AI136" s="406"/>
      <c r="AJ136" s="406"/>
      <c r="AK136" s="406"/>
      <c r="AL136" s="400"/>
      <c r="AM136" s="407" t="n">
        <f aca="false">FALSE()</f>
        <v>0</v>
      </c>
      <c r="AN136" s="72"/>
      <c r="AO136" s="72"/>
      <c r="AP136" s="72"/>
      <c r="AQ136" s="72"/>
      <c r="AR136" s="72"/>
      <c r="AS136" s="72"/>
      <c r="AT136" s="72"/>
      <c r="AU136" s="72"/>
      <c r="AV136" s="72"/>
      <c r="AW136" s="72"/>
      <c r="AX136" s="72"/>
      <c r="AY136" s="72"/>
      <c r="AZ136" s="72"/>
      <c r="BA136" s="72"/>
      <c r="BB136" s="72"/>
    </row>
    <row r="137" s="408" customFormat="true" ht="13.5" hidden="false" customHeight="true" outlineLevel="0" collapsed="false">
      <c r="A137" s="400"/>
      <c r="B137" s="405"/>
      <c r="C137" s="405"/>
      <c r="D137" s="405"/>
      <c r="E137" s="405"/>
      <c r="F137" s="409"/>
      <c r="G137" s="410" t="s">
        <v>217</v>
      </c>
      <c r="H137" s="410"/>
      <c r="I137" s="410"/>
      <c r="J137" s="410"/>
      <c r="K137" s="410"/>
      <c r="L137" s="410"/>
      <c r="M137" s="410"/>
      <c r="N137" s="410"/>
      <c r="O137" s="410"/>
      <c r="P137" s="410"/>
      <c r="Q137" s="410"/>
      <c r="R137" s="410"/>
      <c r="S137" s="410"/>
      <c r="T137" s="410"/>
      <c r="U137" s="410"/>
      <c r="V137" s="410"/>
      <c r="W137" s="410"/>
      <c r="X137" s="410"/>
      <c r="Y137" s="410"/>
      <c r="Z137" s="410"/>
      <c r="AA137" s="410"/>
      <c r="AB137" s="410"/>
      <c r="AC137" s="410"/>
      <c r="AD137" s="410"/>
      <c r="AE137" s="410"/>
      <c r="AF137" s="410"/>
      <c r="AG137" s="410"/>
      <c r="AH137" s="410"/>
      <c r="AI137" s="410"/>
      <c r="AJ137" s="410"/>
      <c r="AK137" s="411"/>
      <c r="AL137" s="69"/>
      <c r="AM137" s="407" t="n">
        <f aca="false">FALSE()</f>
        <v>0</v>
      </c>
      <c r="AN137" s="130" t="s">
        <v>218</v>
      </c>
      <c r="AO137" s="130"/>
      <c r="AP137" s="130"/>
      <c r="AQ137" s="130"/>
      <c r="AR137" s="130"/>
      <c r="AS137" s="130"/>
      <c r="AT137" s="130"/>
      <c r="AU137" s="130"/>
      <c r="AV137" s="130"/>
      <c r="AW137" s="130"/>
      <c r="AX137" s="130"/>
      <c r="AY137" s="130"/>
      <c r="AZ137" s="130"/>
      <c r="BA137" s="130"/>
      <c r="BB137" s="72"/>
    </row>
    <row r="138" s="408" customFormat="true" ht="13.5" hidden="false" customHeight="true" outlineLevel="0" collapsed="false">
      <c r="A138" s="400"/>
      <c r="B138" s="405"/>
      <c r="C138" s="405"/>
      <c r="D138" s="405"/>
      <c r="E138" s="405"/>
      <c r="F138" s="409"/>
      <c r="G138" s="410" t="s">
        <v>219</v>
      </c>
      <c r="H138" s="410"/>
      <c r="I138" s="410"/>
      <c r="J138" s="410"/>
      <c r="K138" s="410"/>
      <c r="L138" s="410"/>
      <c r="M138" s="410"/>
      <c r="N138" s="410"/>
      <c r="O138" s="410"/>
      <c r="P138" s="410"/>
      <c r="Q138" s="410"/>
      <c r="R138" s="410"/>
      <c r="S138" s="410"/>
      <c r="T138" s="410"/>
      <c r="U138" s="410"/>
      <c r="V138" s="410"/>
      <c r="W138" s="410"/>
      <c r="X138" s="410"/>
      <c r="Y138" s="410"/>
      <c r="Z138" s="410"/>
      <c r="AA138" s="410"/>
      <c r="AB138" s="410"/>
      <c r="AC138" s="410"/>
      <c r="AD138" s="410"/>
      <c r="AE138" s="410"/>
      <c r="AF138" s="410"/>
      <c r="AG138" s="410"/>
      <c r="AH138" s="410"/>
      <c r="AI138" s="410"/>
      <c r="AJ138" s="410"/>
      <c r="AK138" s="411"/>
      <c r="AL138" s="69"/>
      <c r="AM138" s="407" t="n">
        <f aca="false">TRUE()</f>
        <v>1</v>
      </c>
      <c r="AN138" s="130"/>
      <c r="AO138" s="130"/>
      <c r="AP138" s="130"/>
      <c r="AQ138" s="130"/>
      <c r="AR138" s="130"/>
      <c r="AS138" s="130"/>
      <c r="AT138" s="130"/>
      <c r="AU138" s="130"/>
      <c r="AV138" s="130"/>
      <c r="AW138" s="130"/>
      <c r="AX138" s="130"/>
      <c r="AY138" s="130"/>
      <c r="AZ138" s="130"/>
      <c r="BA138" s="130"/>
      <c r="BB138" s="72"/>
    </row>
    <row r="139" s="408" customFormat="true" ht="13.5" hidden="false" customHeight="true" outlineLevel="0" collapsed="false">
      <c r="A139" s="400"/>
      <c r="B139" s="405"/>
      <c r="C139" s="405"/>
      <c r="D139" s="405"/>
      <c r="E139" s="405"/>
      <c r="F139" s="345"/>
      <c r="G139" s="412" t="s">
        <v>220</v>
      </c>
      <c r="H139" s="412"/>
      <c r="I139" s="412"/>
      <c r="J139" s="412"/>
      <c r="K139" s="412"/>
      <c r="L139" s="412"/>
      <c r="M139" s="412"/>
      <c r="N139" s="412"/>
      <c r="O139" s="412"/>
      <c r="P139" s="412"/>
      <c r="Q139" s="412"/>
      <c r="R139" s="412"/>
      <c r="S139" s="412"/>
      <c r="T139" s="412"/>
      <c r="U139" s="412"/>
      <c r="V139" s="412"/>
      <c r="W139" s="412"/>
      <c r="X139" s="412"/>
      <c r="Y139" s="412"/>
      <c r="Z139" s="412"/>
      <c r="AA139" s="412"/>
      <c r="AB139" s="412"/>
      <c r="AC139" s="412"/>
      <c r="AD139" s="412"/>
      <c r="AE139" s="412"/>
      <c r="AF139" s="412"/>
      <c r="AG139" s="412"/>
      <c r="AH139" s="412"/>
      <c r="AI139" s="412"/>
      <c r="AJ139" s="412"/>
      <c r="AK139" s="413"/>
      <c r="AL139" s="69"/>
      <c r="AM139" s="407" t="n">
        <f aca="false">FALSE()</f>
        <v>0</v>
      </c>
      <c r="AN139" s="72"/>
      <c r="AO139" s="72"/>
      <c r="AP139" s="72"/>
      <c r="AQ139" s="72"/>
      <c r="AR139" s="72"/>
      <c r="AS139" s="72"/>
      <c r="AT139" s="72"/>
      <c r="AU139" s="72"/>
      <c r="AV139" s="72"/>
      <c r="AW139" s="72"/>
      <c r="AX139" s="72"/>
      <c r="AY139" s="72"/>
      <c r="AZ139" s="72"/>
      <c r="BA139" s="72"/>
      <c r="BB139" s="72"/>
    </row>
    <row r="140" s="408" customFormat="true" ht="24.75" hidden="false" customHeight="true" outlineLevel="0" collapsed="false">
      <c r="A140" s="400"/>
      <c r="B140" s="405" t="s">
        <v>221</v>
      </c>
      <c r="C140" s="405"/>
      <c r="D140" s="405"/>
      <c r="E140" s="405"/>
      <c r="F140" s="414"/>
      <c r="G140" s="415" t="s">
        <v>222</v>
      </c>
      <c r="H140" s="415"/>
      <c r="I140" s="415"/>
      <c r="J140" s="415"/>
      <c r="K140" s="415"/>
      <c r="L140" s="415"/>
      <c r="M140" s="415"/>
      <c r="N140" s="415"/>
      <c r="O140" s="415"/>
      <c r="P140" s="415"/>
      <c r="Q140" s="415"/>
      <c r="R140" s="415"/>
      <c r="S140" s="415"/>
      <c r="T140" s="415"/>
      <c r="U140" s="415"/>
      <c r="V140" s="415"/>
      <c r="W140" s="415"/>
      <c r="X140" s="415"/>
      <c r="Y140" s="415"/>
      <c r="Z140" s="415"/>
      <c r="AA140" s="415"/>
      <c r="AB140" s="415"/>
      <c r="AC140" s="415"/>
      <c r="AD140" s="415"/>
      <c r="AE140" s="415"/>
      <c r="AF140" s="415"/>
      <c r="AG140" s="415"/>
      <c r="AH140" s="415"/>
      <c r="AI140" s="415"/>
      <c r="AJ140" s="415"/>
      <c r="AK140" s="415"/>
      <c r="AL140" s="69"/>
      <c r="AM140" s="407" t="n">
        <f aca="false">FALSE()</f>
        <v>0</v>
      </c>
      <c r="AN140" s="72"/>
      <c r="AO140" s="72"/>
      <c r="AP140" s="72"/>
      <c r="AQ140" s="72"/>
      <c r="AR140" s="72"/>
      <c r="AS140" s="72"/>
      <c r="AT140" s="72"/>
      <c r="AU140" s="72"/>
      <c r="AV140" s="72"/>
      <c r="AW140" s="72"/>
      <c r="AX140" s="72"/>
      <c r="AY140" s="72"/>
      <c r="AZ140" s="72"/>
      <c r="BA140" s="72"/>
      <c r="BB140" s="72"/>
    </row>
    <row r="141" s="72" customFormat="true" ht="13.5" hidden="false" customHeight="true" outlineLevel="0" collapsed="false">
      <c r="A141" s="69"/>
      <c r="B141" s="405"/>
      <c r="C141" s="405"/>
      <c r="D141" s="405"/>
      <c r="E141" s="405"/>
      <c r="F141" s="409"/>
      <c r="G141" s="410" t="s">
        <v>223</v>
      </c>
      <c r="H141" s="410"/>
      <c r="I141" s="410"/>
      <c r="J141" s="410"/>
      <c r="K141" s="410"/>
      <c r="L141" s="410"/>
      <c r="M141" s="410"/>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c r="AJ141" s="410"/>
      <c r="AK141" s="416"/>
      <c r="AL141" s="69"/>
      <c r="AM141" s="407" t="n">
        <f aca="false">TRUE()</f>
        <v>1</v>
      </c>
      <c r="AN141" s="130" t="s">
        <v>218</v>
      </c>
      <c r="AO141" s="130"/>
      <c r="AP141" s="130"/>
      <c r="AQ141" s="130"/>
      <c r="AR141" s="130"/>
      <c r="AS141" s="130"/>
      <c r="AT141" s="130"/>
      <c r="AU141" s="130"/>
      <c r="AV141" s="130"/>
      <c r="AW141" s="130"/>
      <c r="AX141" s="130"/>
      <c r="AY141" s="130"/>
      <c r="AZ141" s="130"/>
      <c r="BA141" s="130"/>
    </row>
    <row r="142" s="72" customFormat="true" ht="13.5" hidden="false" customHeight="true" outlineLevel="0" collapsed="false">
      <c r="A142" s="69"/>
      <c r="B142" s="405"/>
      <c r="C142" s="405"/>
      <c r="D142" s="405"/>
      <c r="E142" s="405"/>
      <c r="F142" s="409"/>
      <c r="G142" s="410" t="s">
        <v>224</v>
      </c>
      <c r="H142" s="410"/>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1"/>
      <c r="AL142" s="69"/>
      <c r="AM142" s="407" t="n">
        <f aca="false">FALSE()</f>
        <v>0</v>
      </c>
      <c r="AN142" s="130"/>
      <c r="AO142" s="130"/>
      <c r="AP142" s="130"/>
      <c r="AQ142" s="130"/>
      <c r="AR142" s="130"/>
      <c r="AS142" s="130"/>
      <c r="AT142" s="130"/>
      <c r="AU142" s="130"/>
      <c r="AV142" s="130"/>
      <c r="AW142" s="130"/>
      <c r="AX142" s="130"/>
      <c r="AY142" s="130"/>
      <c r="AZ142" s="130"/>
      <c r="BA142" s="130"/>
    </row>
    <row r="143" s="72" customFormat="true" ht="15.75" hidden="false" customHeight="true" outlineLevel="0" collapsed="false">
      <c r="A143" s="69"/>
      <c r="B143" s="405"/>
      <c r="C143" s="405"/>
      <c r="D143" s="405"/>
      <c r="E143" s="405"/>
      <c r="F143" s="417"/>
      <c r="G143" s="418" t="s">
        <v>225</v>
      </c>
      <c r="H143" s="418"/>
      <c r="I143" s="418"/>
      <c r="J143" s="418"/>
      <c r="K143" s="418"/>
      <c r="L143" s="418"/>
      <c r="M143" s="418"/>
      <c r="N143" s="418"/>
      <c r="O143" s="418"/>
      <c r="P143" s="418"/>
      <c r="Q143" s="418"/>
      <c r="R143" s="418"/>
      <c r="S143" s="418"/>
      <c r="T143" s="418"/>
      <c r="U143" s="418"/>
      <c r="V143" s="418"/>
      <c r="W143" s="418"/>
      <c r="X143" s="418"/>
      <c r="Y143" s="418"/>
      <c r="Z143" s="418"/>
      <c r="AA143" s="418"/>
      <c r="AB143" s="418"/>
      <c r="AC143" s="418"/>
      <c r="AD143" s="418"/>
      <c r="AE143" s="418"/>
      <c r="AF143" s="418"/>
      <c r="AG143" s="418"/>
      <c r="AH143" s="418"/>
      <c r="AI143" s="418"/>
      <c r="AJ143" s="418"/>
      <c r="AK143" s="418"/>
      <c r="AL143" s="69"/>
      <c r="AM143" s="407" t="n">
        <f aca="false">FALSE()</f>
        <v>0</v>
      </c>
    </row>
    <row r="144" s="72" customFormat="true" ht="13.5" hidden="false" customHeight="true" outlineLevel="0" collapsed="false">
      <c r="A144" s="69"/>
      <c r="B144" s="405" t="s">
        <v>226</v>
      </c>
      <c r="C144" s="405"/>
      <c r="D144" s="405"/>
      <c r="E144" s="405"/>
      <c r="F144" s="419"/>
      <c r="G144" s="420" t="s">
        <v>227</v>
      </c>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16"/>
      <c r="AL144" s="69"/>
      <c r="AM144" s="407" t="n">
        <f aca="false">FALSE()</f>
        <v>0</v>
      </c>
    </row>
    <row r="145" s="72" customFormat="true" ht="22.5" hidden="false" customHeight="true" outlineLevel="0" collapsed="false">
      <c r="A145" s="69"/>
      <c r="B145" s="405"/>
      <c r="C145" s="405"/>
      <c r="D145" s="405"/>
      <c r="E145" s="405"/>
      <c r="F145" s="409"/>
      <c r="G145" s="421" t="s">
        <v>228</v>
      </c>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c r="AF145" s="421"/>
      <c r="AG145" s="421"/>
      <c r="AH145" s="421"/>
      <c r="AI145" s="421"/>
      <c r="AJ145" s="421"/>
      <c r="AK145" s="421"/>
      <c r="AL145" s="69"/>
      <c r="AM145" s="407" t="n">
        <f aca="false">FALSE()</f>
        <v>0</v>
      </c>
      <c r="AN145" s="130" t="s">
        <v>218</v>
      </c>
      <c r="AO145" s="130"/>
      <c r="AP145" s="130"/>
      <c r="AQ145" s="130"/>
      <c r="AR145" s="130"/>
      <c r="AS145" s="130"/>
      <c r="AT145" s="130"/>
      <c r="AU145" s="130"/>
      <c r="AV145" s="130"/>
      <c r="AW145" s="130"/>
      <c r="AX145" s="130"/>
      <c r="AY145" s="130"/>
      <c r="AZ145" s="130"/>
      <c r="BA145" s="130"/>
    </row>
    <row r="146" s="72" customFormat="true" ht="13.5" hidden="false" customHeight="true" outlineLevel="0" collapsed="false">
      <c r="A146" s="69"/>
      <c r="B146" s="405"/>
      <c r="C146" s="405"/>
      <c r="D146" s="405"/>
      <c r="E146" s="405"/>
      <c r="F146" s="409"/>
      <c r="G146" s="410" t="s">
        <v>229</v>
      </c>
      <c r="H146" s="410"/>
      <c r="I146" s="410"/>
      <c r="J146" s="410"/>
      <c r="K146" s="410"/>
      <c r="L146" s="410"/>
      <c r="M146" s="410"/>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c r="AI146" s="410"/>
      <c r="AJ146" s="410"/>
      <c r="AK146" s="411"/>
      <c r="AL146" s="69"/>
      <c r="AM146" s="407" t="n">
        <f aca="false">FALSE()</f>
        <v>0</v>
      </c>
      <c r="AN146" s="130"/>
      <c r="AO146" s="130"/>
      <c r="AP146" s="130"/>
      <c r="AQ146" s="130"/>
      <c r="AR146" s="130"/>
      <c r="AS146" s="130"/>
      <c r="AT146" s="130"/>
      <c r="AU146" s="130"/>
      <c r="AV146" s="130"/>
      <c r="AW146" s="130"/>
      <c r="AX146" s="130"/>
      <c r="AY146" s="130"/>
      <c r="AZ146" s="130"/>
      <c r="BA146" s="130"/>
    </row>
    <row r="147" s="72" customFormat="true" ht="13.5" hidden="false" customHeight="true" outlineLevel="0" collapsed="false">
      <c r="A147" s="69"/>
      <c r="B147" s="405"/>
      <c r="C147" s="405"/>
      <c r="D147" s="405"/>
      <c r="E147" s="405"/>
      <c r="F147" s="345" t="n">
        <f aca="false">FALSE()</f>
        <v>0</v>
      </c>
      <c r="G147" s="422" t="s">
        <v>230</v>
      </c>
      <c r="H147" s="422"/>
      <c r="I147" s="422"/>
      <c r="J147" s="422" t="n">
        <f aca="false">FALSE()</f>
        <v>0</v>
      </c>
      <c r="K147" s="422"/>
      <c r="L147" s="422"/>
      <c r="M147" s="422"/>
      <c r="N147" s="422"/>
      <c r="O147" s="422"/>
      <c r="P147" s="422" t="n">
        <f aca="false">TRUE()</f>
        <v>1</v>
      </c>
      <c r="Q147" s="422"/>
      <c r="R147" s="422"/>
      <c r="S147" s="422"/>
      <c r="T147" s="422"/>
      <c r="U147" s="422"/>
      <c r="V147" s="422"/>
      <c r="W147" s="422"/>
      <c r="X147" s="422"/>
      <c r="Y147" s="422"/>
      <c r="Z147" s="422"/>
      <c r="AA147" s="422"/>
      <c r="AB147" s="422"/>
      <c r="AC147" s="422"/>
      <c r="AD147" s="422"/>
      <c r="AE147" s="422"/>
      <c r="AF147" s="422"/>
      <c r="AG147" s="422"/>
      <c r="AH147" s="422"/>
      <c r="AI147" s="422"/>
      <c r="AJ147" s="422"/>
      <c r="AK147" s="418"/>
      <c r="AL147" s="69"/>
      <c r="AM147" s="407" t="n">
        <f aca="false">TRUE()</f>
        <v>1</v>
      </c>
    </row>
    <row r="148" s="72" customFormat="true" ht="22.5" hidden="false" customHeight="true" outlineLevel="0" collapsed="false">
      <c r="A148" s="69"/>
      <c r="B148" s="405" t="s">
        <v>231</v>
      </c>
      <c r="C148" s="405"/>
      <c r="D148" s="405"/>
      <c r="E148" s="405"/>
      <c r="F148" s="414"/>
      <c r="G148" s="415" t="s">
        <v>232</v>
      </c>
      <c r="H148" s="415"/>
      <c r="I148" s="415"/>
      <c r="J148" s="415"/>
      <c r="K148" s="415"/>
      <c r="L148" s="415"/>
      <c r="M148" s="415"/>
      <c r="N148" s="415"/>
      <c r="O148" s="415"/>
      <c r="P148" s="415"/>
      <c r="Q148" s="415"/>
      <c r="R148" s="415"/>
      <c r="S148" s="415"/>
      <c r="T148" s="415"/>
      <c r="U148" s="415"/>
      <c r="V148" s="415"/>
      <c r="W148" s="415"/>
      <c r="X148" s="415"/>
      <c r="Y148" s="415"/>
      <c r="Z148" s="415"/>
      <c r="AA148" s="415"/>
      <c r="AB148" s="415"/>
      <c r="AC148" s="415"/>
      <c r="AD148" s="415"/>
      <c r="AE148" s="415"/>
      <c r="AF148" s="415"/>
      <c r="AG148" s="415"/>
      <c r="AH148" s="415"/>
      <c r="AI148" s="415"/>
      <c r="AJ148" s="415"/>
      <c r="AK148" s="415"/>
      <c r="AL148" s="69"/>
      <c r="AM148" s="407" t="n">
        <f aca="false">FALSE()</f>
        <v>0</v>
      </c>
    </row>
    <row r="149" s="72" customFormat="true" ht="15" hidden="false" customHeight="true" outlineLevel="0" collapsed="false">
      <c r="A149" s="69"/>
      <c r="B149" s="405"/>
      <c r="C149" s="405"/>
      <c r="D149" s="405"/>
      <c r="E149" s="405"/>
      <c r="F149" s="409"/>
      <c r="G149" s="423" t="s">
        <v>233</v>
      </c>
      <c r="H149" s="423"/>
      <c r="I149" s="423"/>
      <c r="J149" s="423"/>
      <c r="K149" s="423"/>
      <c r="L149" s="423"/>
      <c r="M149" s="423"/>
      <c r="N149" s="423"/>
      <c r="O149" s="423"/>
      <c r="P149" s="423"/>
      <c r="Q149" s="423"/>
      <c r="R149" s="423"/>
      <c r="S149" s="423"/>
      <c r="T149" s="423"/>
      <c r="U149" s="423"/>
      <c r="V149" s="423"/>
      <c r="W149" s="423"/>
      <c r="X149" s="423"/>
      <c r="Y149" s="423"/>
      <c r="Z149" s="423"/>
      <c r="AA149" s="423"/>
      <c r="AB149" s="423"/>
      <c r="AC149" s="423"/>
      <c r="AD149" s="423"/>
      <c r="AE149" s="423"/>
      <c r="AF149" s="423"/>
      <c r="AG149" s="423"/>
      <c r="AH149" s="423"/>
      <c r="AI149" s="423"/>
      <c r="AJ149" s="423"/>
      <c r="AK149" s="424"/>
      <c r="AL149" s="62"/>
      <c r="AM149" s="407" t="n">
        <f aca="false">FALSE()</f>
        <v>0</v>
      </c>
      <c r="AN149" s="130" t="s">
        <v>218</v>
      </c>
      <c r="AO149" s="130"/>
      <c r="AP149" s="130"/>
      <c r="AQ149" s="130"/>
      <c r="AR149" s="130"/>
      <c r="AS149" s="130"/>
      <c r="AT149" s="130"/>
      <c r="AU149" s="130"/>
      <c r="AV149" s="130"/>
      <c r="AW149" s="130"/>
      <c r="AX149" s="130"/>
      <c r="AY149" s="130"/>
      <c r="AZ149" s="130"/>
      <c r="BA149" s="130"/>
    </row>
    <row r="150" s="72" customFormat="true" ht="13.5" hidden="false" customHeight="true" outlineLevel="0" collapsed="false">
      <c r="A150" s="69"/>
      <c r="B150" s="405"/>
      <c r="C150" s="405"/>
      <c r="D150" s="405"/>
      <c r="E150" s="405"/>
      <c r="F150" s="409"/>
      <c r="G150" s="423" t="s">
        <v>234</v>
      </c>
      <c r="H150" s="423"/>
      <c r="I150" s="423"/>
      <c r="J150" s="423"/>
      <c r="K150" s="423"/>
      <c r="L150" s="423"/>
      <c r="M150" s="423"/>
      <c r="N150" s="423"/>
      <c r="O150" s="423"/>
      <c r="P150" s="423"/>
      <c r="Q150" s="423"/>
      <c r="R150" s="423"/>
      <c r="S150" s="423"/>
      <c r="T150" s="423"/>
      <c r="U150" s="423"/>
      <c r="V150" s="423"/>
      <c r="W150" s="423"/>
      <c r="X150" s="423"/>
      <c r="Y150" s="423"/>
      <c r="Z150" s="423"/>
      <c r="AA150" s="423"/>
      <c r="AB150" s="423"/>
      <c r="AC150" s="423"/>
      <c r="AD150" s="423"/>
      <c r="AE150" s="423"/>
      <c r="AF150" s="423"/>
      <c r="AG150" s="423"/>
      <c r="AH150" s="423"/>
      <c r="AI150" s="423"/>
      <c r="AJ150" s="423"/>
      <c r="AK150" s="425"/>
      <c r="AL150" s="69"/>
      <c r="AM150" s="407" t="n">
        <f aca="false">FALSE()</f>
        <v>0</v>
      </c>
      <c r="AN150" s="130"/>
      <c r="AO150" s="130"/>
      <c r="AP150" s="130"/>
      <c r="AQ150" s="130"/>
      <c r="AR150" s="130"/>
      <c r="AS150" s="130"/>
      <c r="AT150" s="130"/>
      <c r="AU150" s="130"/>
      <c r="AV150" s="130"/>
      <c r="AW150" s="130"/>
      <c r="AX150" s="130"/>
      <c r="AY150" s="130"/>
      <c r="AZ150" s="130"/>
      <c r="BA150" s="130"/>
    </row>
    <row r="151" s="72" customFormat="true" ht="15.75" hidden="false" customHeight="true" outlineLevel="0" collapsed="false">
      <c r="A151" s="69"/>
      <c r="B151" s="405"/>
      <c r="C151" s="405"/>
      <c r="D151" s="405"/>
      <c r="E151" s="405"/>
      <c r="F151" s="417"/>
      <c r="G151" s="418" t="s">
        <v>235</v>
      </c>
      <c r="H151" s="418"/>
      <c r="I151" s="418"/>
      <c r="J151" s="418"/>
      <c r="K151" s="418"/>
      <c r="L151" s="418"/>
      <c r="M151" s="418"/>
      <c r="N151" s="418"/>
      <c r="O151" s="418"/>
      <c r="P151" s="418"/>
      <c r="Q151" s="418"/>
      <c r="R151" s="418"/>
      <c r="S151" s="418"/>
      <c r="T151" s="418"/>
      <c r="U151" s="418"/>
      <c r="V151" s="418"/>
      <c r="W151" s="418"/>
      <c r="X151" s="418"/>
      <c r="Y151" s="418"/>
      <c r="Z151" s="418"/>
      <c r="AA151" s="418"/>
      <c r="AB151" s="418"/>
      <c r="AC151" s="418"/>
      <c r="AD151" s="418"/>
      <c r="AE151" s="418"/>
      <c r="AF151" s="418"/>
      <c r="AG151" s="418"/>
      <c r="AH151" s="418"/>
      <c r="AI151" s="418"/>
      <c r="AJ151" s="418"/>
      <c r="AK151" s="418"/>
      <c r="AL151" s="69"/>
      <c r="AM151" s="407" t="n">
        <f aca="false">TRUE()</f>
        <v>1</v>
      </c>
    </row>
    <row r="152" s="72" customFormat="true" ht="13.5" hidden="false" customHeight="true" outlineLevel="0" collapsed="false">
      <c r="A152" s="69"/>
      <c r="B152" s="405" t="s">
        <v>236</v>
      </c>
      <c r="C152" s="405"/>
      <c r="D152" s="405"/>
      <c r="E152" s="405"/>
      <c r="F152" s="419"/>
      <c r="G152" s="426" t="s">
        <v>237</v>
      </c>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16"/>
      <c r="AL152" s="69"/>
      <c r="AM152" s="407" t="n">
        <f aca="false">TRUE()</f>
        <v>1</v>
      </c>
    </row>
    <row r="153" s="72" customFormat="true" ht="21" hidden="false" customHeight="true" outlineLevel="0" collapsed="false">
      <c r="A153" s="69"/>
      <c r="B153" s="405"/>
      <c r="C153" s="405"/>
      <c r="D153" s="405"/>
      <c r="E153" s="405"/>
      <c r="F153" s="409"/>
      <c r="G153" s="421" t="s">
        <v>238</v>
      </c>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69"/>
      <c r="AM153" s="407" t="n">
        <f aca="false">FALSE()</f>
        <v>0</v>
      </c>
      <c r="AN153" s="130" t="s">
        <v>218</v>
      </c>
      <c r="AO153" s="130"/>
      <c r="AP153" s="130"/>
      <c r="AQ153" s="130"/>
      <c r="AR153" s="130"/>
      <c r="AS153" s="130"/>
      <c r="AT153" s="130"/>
      <c r="AU153" s="130"/>
      <c r="AV153" s="130"/>
      <c r="AW153" s="130"/>
      <c r="AX153" s="130"/>
      <c r="AY153" s="130"/>
      <c r="AZ153" s="130"/>
      <c r="BA153" s="130"/>
    </row>
    <row r="154" s="72" customFormat="true" ht="13.5" hidden="false" customHeight="true" outlineLevel="0" collapsed="false">
      <c r="A154" s="69"/>
      <c r="B154" s="405"/>
      <c r="C154" s="405"/>
      <c r="D154" s="405"/>
      <c r="E154" s="405"/>
      <c r="F154" s="409"/>
      <c r="G154" s="423" t="s">
        <v>239</v>
      </c>
      <c r="H154" s="423"/>
      <c r="I154" s="423"/>
      <c r="J154" s="423"/>
      <c r="K154" s="423"/>
      <c r="L154" s="423"/>
      <c r="M154" s="423"/>
      <c r="N154" s="423"/>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c r="AK154" s="411"/>
      <c r="AL154" s="69"/>
      <c r="AM154" s="407" t="n">
        <f aca="false">FALSE()</f>
        <v>0</v>
      </c>
      <c r="AN154" s="130"/>
      <c r="AO154" s="130"/>
      <c r="AP154" s="130"/>
      <c r="AQ154" s="130"/>
      <c r="AR154" s="130"/>
      <c r="AS154" s="130"/>
      <c r="AT154" s="130"/>
      <c r="AU154" s="130"/>
      <c r="AV154" s="130"/>
      <c r="AW154" s="130"/>
      <c r="AX154" s="130"/>
      <c r="AY154" s="130"/>
      <c r="AZ154" s="130"/>
      <c r="BA154" s="130"/>
    </row>
    <row r="155" s="72" customFormat="true" ht="13.5" hidden="false" customHeight="true" outlineLevel="0" collapsed="false">
      <c r="A155" s="69"/>
      <c r="B155" s="405"/>
      <c r="C155" s="405"/>
      <c r="D155" s="405"/>
      <c r="E155" s="405"/>
      <c r="F155" s="417"/>
      <c r="G155" s="422" t="s">
        <v>240</v>
      </c>
      <c r="H155" s="422"/>
      <c r="I155" s="422"/>
      <c r="J155" s="422"/>
      <c r="K155" s="422"/>
      <c r="L155" s="422"/>
      <c r="M155" s="422"/>
      <c r="N155" s="422"/>
      <c r="O155" s="422"/>
      <c r="P155" s="422"/>
      <c r="Q155" s="422"/>
      <c r="R155" s="422"/>
      <c r="S155" s="422"/>
      <c r="T155" s="422"/>
      <c r="U155" s="422"/>
      <c r="V155" s="422"/>
      <c r="W155" s="422"/>
      <c r="X155" s="422"/>
      <c r="Y155" s="422"/>
      <c r="Z155" s="422"/>
      <c r="AA155" s="422"/>
      <c r="AB155" s="422"/>
      <c r="AC155" s="422"/>
      <c r="AD155" s="422"/>
      <c r="AE155" s="422"/>
      <c r="AF155" s="422"/>
      <c r="AG155" s="422"/>
      <c r="AH155" s="422"/>
      <c r="AI155" s="422"/>
      <c r="AJ155" s="422"/>
      <c r="AK155" s="427"/>
      <c r="AL155" s="69"/>
      <c r="AM155" s="407" t="n">
        <f aca="false">FALSE()</f>
        <v>0</v>
      </c>
    </row>
    <row r="156" s="72" customFormat="true" ht="13.5" hidden="false" customHeight="true" outlineLevel="0" collapsed="false">
      <c r="A156" s="69"/>
      <c r="B156" s="405" t="s">
        <v>241</v>
      </c>
      <c r="C156" s="405"/>
      <c r="D156" s="405"/>
      <c r="E156" s="405"/>
      <c r="F156" s="419"/>
      <c r="G156" s="415" t="s">
        <v>242</v>
      </c>
      <c r="H156" s="415"/>
      <c r="I156" s="415"/>
      <c r="J156" s="415"/>
      <c r="K156" s="415"/>
      <c r="L156" s="415"/>
      <c r="M156" s="415"/>
      <c r="N156" s="415"/>
      <c r="O156" s="415"/>
      <c r="P156" s="415"/>
      <c r="Q156" s="415"/>
      <c r="R156" s="415"/>
      <c r="S156" s="415"/>
      <c r="T156" s="415"/>
      <c r="U156" s="415"/>
      <c r="V156" s="415"/>
      <c r="W156" s="415"/>
      <c r="X156" s="415"/>
      <c r="Y156" s="415"/>
      <c r="Z156" s="415"/>
      <c r="AA156" s="415"/>
      <c r="AB156" s="415"/>
      <c r="AC156" s="415"/>
      <c r="AD156" s="415"/>
      <c r="AE156" s="415"/>
      <c r="AF156" s="415"/>
      <c r="AG156" s="415"/>
      <c r="AH156" s="415"/>
      <c r="AI156" s="415"/>
      <c r="AJ156" s="415"/>
      <c r="AK156" s="415"/>
      <c r="AL156" s="69"/>
      <c r="AM156" s="407" t="n">
        <f aca="false">FALSE()</f>
        <v>0</v>
      </c>
      <c r="AN156" s="1"/>
      <c r="AO156" s="1"/>
    </row>
    <row r="157" s="72" customFormat="true" ht="13.5" hidden="false" customHeight="true" outlineLevel="0" collapsed="false">
      <c r="A157" s="69"/>
      <c r="B157" s="405"/>
      <c r="C157" s="405"/>
      <c r="D157" s="405"/>
      <c r="E157" s="405"/>
      <c r="F157" s="409"/>
      <c r="G157" s="423" t="s">
        <v>243</v>
      </c>
      <c r="H157" s="423"/>
      <c r="I157" s="423"/>
      <c r="J157" s="423"/>
      <c r="K157" s="423"/>
      <c r="L157" s="423"/>
      <c r="M157" s="423"/>
      <c r="N157" s="423"/>
      <c r="O157" s="423"/>
      <c r="P157" s="423"/>
      <c r="Q157" s="423"/>
      <c r="R157" s="423"/>
      <c r="S157" s="423"/>
      <c r="T157" s="423"/>
      <c r="U157" s="423"/>
      <c r="V157" s="423"/>
      <c r="W157" s="423"/>
      <c r="X157" s="423"/>
      <c r="Y157" s="423"/>
      <c r="Z157" s="423"/>
      <c r="AA157" s="423"/>
      <c r="AB157" s="423"/>
      <c r="AC157" s="423"/>
      <c r="AD157" s="423"/>
      <c r="AE157" s="423"/>
      <c r="AF157" s="423"/>
      <c r="AG157" s="423"/>
      <c r="AH157" s="423"/>
      <c r="AI157" s="423"/>
      <c r="AJ157" s="423"/>
      <c r="AK157" s="411"/>
      <c r="AL157" s="69"/>
      <c r="AM157" s="407" t="n">
        <f aca="false">FALSE()</f>
        <v>0</v>
      </c>
      <c r="AN157" s="130" t="s">
        <v>218</v>
      </c>
      <c r="AO157" s="130"/>
      <c r="AP157" s="130"/>
      <c r="AQ157" s="130"/>
      <c r="AR157" s="130"/>
      <c r="AS157" s="130"/>
      <c r="AT157" s="130"/>
      <c r="AU157" s="130"/>
      <c r="AV157" s="130"/>
      <c r="AW157" s="130"/>
      <c r="AX157" s="130"/>
      <c r="AY157" s="130"/>
      <c r="AZ157" s="130"/>
      <c r="BA157" s="130"/>
      <c r="BB157" s="1"/>
    </row>
    <row r="158" s="72" customFormat="true" ht="13.5" hidden="false" customHeight="true" outlineLevel="0" collapsed="false">
      <c r="A158" s="69"/>
      <c r="B158" s="405"/>
      <c r="C158" s="405"/>
      <c r="D158" s="405"/>
      <c r="E158" s="405"/>
      <c r="F158" s="409"/>
      <c r="G158" s="423" t="s">
        <v>244</v>
      </c>
      <c r="H158" s="423"/>
      <c r="I158" s="423"/>
      <c r="J158" s="423"/>
      <c r="K158" s="423"/>
      <c r="L158" s="423"/>
      <c r="M158" s="423"/>
      <c r="N158" s="423"/>
      <c r="O158" s="423"/>
      <c r="P158" s="423"/>
      <c r="Q158" s="423"/>
      <c r="R158" s="423"/>
      <c r="S158" s="423"/>
      <c r="T158" s="423"/>
      <c r="U158" s="423"/>
      <c r="V158" s="423"/>
      <c r="W158" s="423"/>
      <c r="X158" s="423"/>
      <c r="Y158" s="423"/>
      <c r="Z158" s="423"/>
      <c r="AA158" s="423"/>
      <c r="AB158" s="423"/>
      <c r="AC158" s="423"/>
      <c r="AD158" s="423"/>
      <c r="AE158" s="423"/>
      <c r="AF158" s="423"/>
      <c r="AG158" s="423"/>
      <c r="AH158" s="423"/>
      <c r="AI158" s="423"/>
      <c r="AJ158" s="423"/>
      <c r="AK158" s="411"/>
      <c r="AL158" s="69"/>
      <c r="AM158" s="407" t="n">
        <f aca="false">TRUE()</f>
        <v>1</v>
      </c>
      <c r="AN158" s="130"/>
      <c r="AO158" s="130"/>
      <c r="AP158" s="130"/>
      <c r="AQ158" s="130"/>
      <c r="AR158" s="130"/>
      <c r="AS158" s="130"/>
      <c r="AT158" s="130"/>
      <c r="AU158" s="130"/>
      <c r="AV158" s="130"/>
      <c r="AW158" s="130"/>
      <c r="AX158" s="130"/>
      <c r="AY158" s="130"/>
      <c r="AZ158" s="130"/>
      <c r="BA158" s="130"/>
      <c r="BB158" s="1"/>
    </row>
    <row r="159" s="72" customFormat="true" ht="13.5" hidden="false" customHeight="true" outlineLevel="0" collapsed="false">
      <c r="A159" s="69"/>
      <c r="B159" s="405"/>
      <c r="C159" s="405"/>
      <c r="D159" s="405"/>
      <c r="E159" s="405"/>
      <c r="F159" s="348"/>
      <c r="G159" s="428" t="s">
        <v>245</v>
      </c>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428"/>
      <c r="AI159" s="428"/>
      <c r="AJ159" s="428"/>
      <c r="AK159" s="429"/>
      <c r="AL159" s="69"/>
      <c r="AM159" s="407" t="n">
        <f aca="false">FALSE()</f>
        <v>0</v>
      </c>
      <c r="AN159" s="1"/>
      <c r="AO159" s="1"/>
      <c r="AP159" s="1"/>
      <c r="AQ159" s="1"/>
      <c r="AR159" s="1"/>
      <c r="AS159" s="1"/>
      <c r="AT159" s="1"/>
      <c r="AU159" s="1"/>
      <c r="AV159" s="1"/>
      <c r="AW159" s="1"/>
      <c r="AX159" s="1"/>
      <c r="AY159" s="1"/>
      <c r="AZ159" s="1"/>
      <c r="BA159" s="1"/>
      <c r="BB159" s="1"/>
    </row>
    <row r="160" customFormat="false" ht="9.75" hidden="false" customHeight="true" outlineLevel="0" collapsed="false">
      <c r="A160" s="62"/>
      <c r="B160" s="430"/>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2"/>
      <c r="AL160" s="62"/>
      <c r="AT160" s="89"/>
      <c r="AU160" s="89"/>
      <c r="AV160" s="89"/>
      <c r="AW160" s="89"/>
      <c r="AX160" s="89"/>
    </row>
    <row r="161" customFormat="false" ht="18.75" hidden="false" customHeight="true" outlineLevel="0" collapsed="false">
      <c r="A161" s="62"/>
      <c r="B161" s="431" t="s">
        <v>246</v>
      </c>
      <c r="C161" s="432"/>
      <c r="D161" s="432"/>
      <c r="E161" s="432"/>
      <c r="F161" s="432"/>
      <c r="G161" s="432"/>
      <c r="H161" s="432"/>
      <c r="I161" s="432"/>
      <c r="J161" s="432"/>
      <c r="K161" s="432"/>
      <c r="L161" s="432"/>
      <c r="M161" s="432"/>
      <c r="N161" s="432"/>
      <c r="O161" s="432"/>
      <c r="P161" s="432"/>
      <c r="Q161" s="432"/>
      <c r="R161" s="433"/>
      <c r="S161" s="433"/>
      <c r="T161" s="433"/>
      <c r="U161" s="433"/>
      <c r="V161" s="433"/>
      <c r="W161" s="433"/>
      <c r="X161" s="433"/>
      <c r="Y161" s="433"/>
      <c r="Z161" s="433"/>
      <c r="AA161" s="433"/>
      <c r="AB161" s="433"/>
      <c r="AC161" s="433"/>
      <c r="AD161" s="433"/>
      <c r="AE161" s="433"/>
      <c r="AF161" s="433"/>
      <c r="AG161" s="433"/>
      <c r="AH161" s="433"/>
      <c r="AI161" s="433"/>
      <c r="AJ161" s="434"/>
      <c r="AK161" s="153"/>
      <c r="AL161" s="62"/>
      <c r="AM161" s="435"/>
      <c r="AY161" s="89"/>
    </row>
    <row r="162" s="72" customFormat="true" ht="63.75" hidden="false" customHeight="true" outlineLevel="0" collapsed="false">
      <c r="A162" s="69"/>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436"/>
      <c r="AI162" s="436"/>
      <c r="AJ162" s="436"/>
      <c r="AK162" s="436"/>
      <c r="AL162" s="437"/>
      <c r="AM162" s="438"/>
      <c r="AN162" s="439"/>
      <c r="AO162" s="439"/>
      <c r="AP162" s="439"/>
      <c r="AQ162" s="439"/>
      <c r="AR162" s="439"/>
      <c r="AS162" s="439"/>
      <c r="AT162" s="439"/>
      <c r="AU162" s="439"/>
      <c r="AV162" s="439"/>
      <c r="AW162" s="439"/>
      <c r="AX162" s="439"/>
      <c r="AY162" s="439"/>
      <c r="AZ162" s="439"/>
      <c r="BA162" s="439"/>
    </row>
    <row r="163" s="72" customFormat="true" ht="7.5" hidden="false" customHeight="true" outlineLevel="0" collapsed="false">
      <c r="A163" s="69"/>
      <c r="B163" s="97"/>
      <c r="C163" s="272"/>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2"/>
      <c r="AD163" s="272"/>
      <c r="AE163" s="272"/>
      <c r="AF163" s="272"/>
      <c r="AG163" s="272"/>
      <c r="AH163" s="272"/>
      <c r="AI163" s="272"/>
      <c r="AJ163" s="272"/>
      <c r="AK163" s="272"/>
      <c r="AL163" s="69"/>
      <c r="AM163" s="438"/>
      <c r="AN163" s="439"/>
      <c r="AO163" s="439"/>
      <c r="AP163" s="439"/>
      <c r="AQ163" s="439"/>
      <c r="AR163" s="439"/>
      <c r="AS163" s="439"/>
      <c r="AT163" s="439"/>
      <c r="AU163" s="439"/>
      <c r="AV163" s="439"/>
      <c r="AW163" s="439"/>
      <c r="AX163" s="439"/>
      <c r="AY163" s="439"/>
      <c r="AZ163" s="439"/>
      <c r="BA163" s="439"/>
    </row>
    <row r="164" s="72" customFormat="true" ht="12" hidden="false" customHeight="false" outlineLevel="0" collapsed="false">
      <c r="A164" s="69"/>
      <c r="B164" s="440" t="s">
        <v>247</v>
      </c>
      <c r="C164" s="244" t="s">
        <v>248</v>
      </c>
      <c r="D164" s="97"/>
      <c r="E164" s="248"/>
      <c r="F164" s="97"/>
      <c r="G164" s="97"/>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98"/>
      <c r="AL164" s="69"/>
      <c r="AN164" s="180"/>
      <c r="AO164" s="180"/>
      <c r="AP164" s="180"/>
      <c r="AQ164" s="180"/>
      <c r="AR164" s="180"/>
      <c r="AS164" s="180"/>
      <c r="AT164" s="181"/>
      <c r="AU164" s="181"/>
      <c r="AV164" s="181"/>
      <c r="AW164" s="181"/>
      <c r="AX164" s="181"/>
      <c r="AY164" s="180"/>
      <c r="AZ164" s="180"/>
      <c r="BA164" s="180"/>
    </row>
    <row r="165" customFormat="false" ht="22.5" hidden="false" customHeight="true" outlineLevel="0" collapsed="false">
      <c r="A165" s="62"/>
      <c r="B165" s="246" t="s">
        <v>247</v>
      </c>
      <c r="C165" s="396" t="s">
        <v>249</v>
      </c>
      <c r="D165" s="396"/>
      <c r="E165" s="396"/>
      <c r="F165" s="396"/>
      <c r="G165" s="396"/>
      <c r="H165" s="396"/>
      <c r="I165" s="396"/>
      <c r="J165" s="396"/>
      <c r="K165" s="396"/>
      <c r="L165" s="396"/>
      <c r="M165" s="396"/>
      <c r="N165" s="396"/>
      <c r="O165" s="396"/>
      <c r="P165" s="396"/>
      <c r="Q165" s="396"/>
      <c r="R165" s="396"/>
      <c r="S165" s="396"/>
      <c r="T165" s="396"/>
      <c r="U165" s="396"/>
      <c r="V165" s="396"/>
      <c r="W165" s="396"/>
      <c r="X165" s="396"/>
      <c r="Y165" s="396"/>
      <c r="Z165" s="396"/>
      <c r="AA165" s="396"/>
      <c r="AB165" s="396"/>
      <c r="AC165" s="396"/>
      <c r="AD165" s="396"/>
      <c r="AE165" s="396"/>
      <c r="AF165" s="396"/>
      <c r="AG165" s="396"/>
      <c r="AH165" s="396"/>
      <c r="AI165" s="396"/>
      <c r="AJ165" s="396"/>
      <c r="AK165" s="396"/>
      <c r="AL165" s="62"/>
      <c r="AN165" s="179"/>
      <c r="AO165" s="179"/>
      <c r="AP165" s="179"/>
      <c r="AQ165" s="179"/>
      <c r="AR165" s="179"/>
      <c r="AS165" s="179"/>
      <c r="AT165" s="193"/>
      <c r="AU165" s="193"/>
      <c r="AV165" s="193"/>
      <c r="AW165" s="193"/>
      <c r="AX165" s="193"/>
      <c r="AY165" s="179"/>
      <c r="AZ165" s="179"/>
      <c r="BA165" s="179"/>
    </row>
    <row r="166" s="72" customFormat="true" ht="15.75" hidden="false" customHeight="true" outlineLevel="0" collapsed="false">
      <c r="A166" s="69"/>
      <c r="B166" s="97"/>
      <c r="C166" s="357"/>
      <c r="D166" s="357"/>
      <c r="E166" s="357"/>
      <c r="F166" s="357"/>
      <c r="G166" s="357"/>
      <c r="H166" s="357"/>
      <c r="I166" s="357"/>
      <c r="J166" s="357"/>
      <c r="K166" s="357"/>
      <c r="L166" s="357"/>
      <c r="M166" s="357"/>
      <c r="N166" s="357"/>
      <c r="O166" s="357"/>
      <c r="P166" s="357"/>
      <c r="Q166" s="357"/>
      <c r="R166" s="357"/>
      <c r="S166" s="357"/>
      <c r="T166" s="357"/>
      <c r="U166" s="357"/>
      <c r="V166" s="357"/>
      <c r="W166" s="357"/>
      <c r="X166" s="357"/>
      <c r="Y166" s="357"/>
      <c r="Z166" s="357"/>
      <c r="AA166" s="357"/>
      <c r="AB166" s="357"/>
      <c r="AC166" s="357"/>
      <c r="AD166" s="357"/>
      <c r="AE166" s="357"/>
      <c r="AF166" s="357"/>
      <c r="AG166" s="357"/>
      <c r="AH166" s="357"/>
      <c r="AI166" s="357"/>
      <c r="AJ166" s="357"/>
      <c r="AK166" s="365" t="str">
        <f aca="false">IF(COUNTA(E170,H170,K170,T171,AA171)=5,"○","×")</f>
        <v>○</v>
      </c>
      <c r="AL166" s="69"/>
      <c r="AM166" s="438"/>
      <c r="AN166" s="439"/>
      <c r="AO166" s="439"/>
      <c r="AP166" s="439"/>
      <c r="AQ166" s="439"/>
      <c r="AR166" s="439"/>
      <c r="AS166" s="439"/>
      <c r="AT166" s="439"/>
      <c r="AU166" s="439"/>
      <c r="AV166" s="439"/>
      <c r="AW166" s="439"/>
      <c r="AX166" s="439"/>
      <c r="AY166" s="439"/>
      <c r="AZ166" s="439"/>
      <c r="BA166" s="439"/>
    </row>
    <row r="167" customFormat="false" ht="5.25" hidden="false" customHeight="true" outlineLevel="0" collapsed="false">
      <c r="A167" s="62"/>
      <c r="B167" s="441"/>
      <c r="C167" s="442"/>
      <c r="D167" s="442"/>
      <c r="E167" s="442"/>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2"/>
      <c r="AI167" s="442"/>
      <c r="AJ167" s="442"/>
      <c r="AK167" s="443"/>
      <c r="AL167" s="62"/>
      <c r="AN167" s="179"/>
      <c r="AO167" s="179"/>
      <c r="AP167" s="179"/>
      <c r="AQ167" s="179"/>
      <c r="AR167" s="179"/>
      <c r="AS167" s="179"/>
      <c r="AT167" s="179"/>
      <c r="AU167" s="179"/>
      <c r="AV167" s="179"/>
      <c r="AW167" s="179"/>
      <c r="AX167" s="179"/>
      <c r="AY167" s="193"/>
      <c r="AZ167" s="179"/>
      <c r="BA167" s="179"/>
    </row>
    <row r="168" customFormat="false" ht="67.5" hidden="false" customHeight="true" outlineLevel="0" collapsed="false">
      <c r="A168" s="62"/>
      <c r="B168" s="444" t="s">
        <v>250</v>
      </c>
      <c r="C168" s="445" t="s">
        <v>251</v>
      </c>
      <c r="D168" s="445"/>
      <c r="E168" s="445"/>
      <c r="F168" s="445"/>
      <c r="G168" s="445"/>
      <c r="H168" s="445"/>
      <c r="I168" s="445"/>
      <c r="J168" s="445"/>
      <c r="K168" s="445"/>
      <c r="L168" s="445"/>
      <c r="M168" s="445"/>
      <c r="N168" s="445"/>
      <c r="O168" s="445"/>
      <c r="P168" s="445"/>
      <c r="Q168" s="445"/>
      <c r="R168" s="445"/>
      <c r="S168" s="445"/>
      <c r="T168" s="445"/>
      <c r="U168" s="445"/>
      <c r="V168" s="445"/>
      <c r="W168" s="445"/>
      <c r="X168" s="445"/>
      <c r="Y168" s="445"/>
      <c r="Z168" s="445"/>
      <c r="AA168" s="445"/>
      <c r="AB168" s="445"/>
      <c r="AC168" s="445"/>
      <c r="AD168" s="445"/>
      <c r="AE168" s="445"/>
      <c r="AF168" s="445"/>
      <c r="AG168" s="445"/>
      <c r="AH168" s="445"/>
      <c r="AI168" s="445"/>
      <c r="AJ168" s="445"/>
      <c r="AK168" s="446"/>
      <c r="AL168" s="62"/>
      <c r="AN168" s="179"/>
      <c r="AO168" s="179"/>
      <c r="AP168" s="179"/>
      <c r="AQ168" s="179"/>
      <c r="AR168" s="179"/>
      <c r="AS168" s="179"/>
      <c r="AT168" s="179"/>
      <c r="AU168" s="179"/>
      <c r="AV168" s="179"/>
      <c r="AW168" s="179"/>
      <c r="AX168" s="179"/>
      <c r="AY168" s="179"/>
      <c r="AZ168" s="179"/>
      <c r="BA168" s="179"/>
    </row>
    <row r="169" customFormat="false" ht="7.5" hidden="false" customHeight="true" outlineLevel="0" collapsed="false">
      <c r="A169" s="62"/>
      <c r="B169" s="444"/>
      <c r="C169" s="152"/>
      <c r="D169" s="447"/>
      <c r="E169" s="447"/>
      <c r="F169" s="447"/>
      <c r="G169" s="447"/>
      <c r="H169" s="447"/>
      <c r="I169" s="447"/>
      <c r="J169" s="447"/>
      <c r="K169" s="447"/>
      <c r="L169" s="447"/>
      <c r="M169" s="447"/>
      <c r="N169" s="447"/>
      <c r="O169" s="447"/>
      <c r="P169" s="447"/>
      <c r="Q169" s="447"/>
      <c r="R169" s="447"/>
      <c r="S169" s="447"/>
      <c r="T169" s="447"/>
      <c r="U169" s="447"/>
      <c r="V169" s="447"/>
      <c r="W169" s="447"/>
      <c r="X169" s="447"/>
      <c r="Y169" s="447"/>
      <c r="Z169" s="447"/>
      <c r="AA169" s="447"/>
      <c r="AB169" s="447"/>
      <c r="AC169" s="447"/>
      <c r="AD169" s="447"/>
      <c r="AE169" s="447"/>
      <c r="AF169" s="447"/>
      <c r="AG169" s="447"/>
      <c r="AH169" s="447"/>
      <c r="AI169" s="447"/>
      <c r="AJ169" s="447"/>
      <c r="AK169" s="446"/>
      <c r="AL169" s="62"/>
    </row>
    <row r="170" s="457" customFormat="true" ht="19.5" hidden="false" customHeight="true" outlineLevel="0" collapsed="false">
      <c r="A170" s="448"/>
      <c r="B170" s="449"/>
      <c r="C170" s="450" t="s">
        <v>252</v>
      </c>
      <c r="D170" s="450"/>
      <c r="E170" s="451" t="n">
        <v>7</v>
      </c>
      <c r="F170" s="451"/>
      <c r="G170" s="450" t="s">
        <v>253</v>
      </c>
      <c r="H170" s="452" t="s">
        <v>254</v>
      </c>
      <c r="I170" s="452"/>
      <c r="J170" s="450" t="s">
        <v>255</v>
      </c>
      <c r="K170" s="452" t="s">
        <v>254</v>
      </c>
      <c r="L170" s="452"/>
      <c r="M170" s="450" t="s">
        <v>256</v>
      </c>
      <c r="N170" s="447"/>
      <c r="O170" s="453" t="s">
        <v>12</v>
      </c>
      <c r="P170" s="453"/>
      <c r="Q170" s="453"/>
      <c r="R170" s="454" t="str">
        <f aca="false">IF(H7="","",H7)</f>
        <v>○○ケアサービス</v>
      </c>
      <c r="S170" s="454"/>
      <c r="T170" s="454"/>
      <c r="U170" s="454"/>
      <c r="V170" s="454"/>
      <c r="W170" s="454"/>
      <c r="X170" s="454"/>
      <c r="Y170" s="454"/>
      <c r="Z170" s="454"/>
      <c r="AA170" s="454"/>
      <c r="AB170" s="454"/>
      <c r="AC170" s="454"/>
      <c r="AD170" s="454"/>
      <c r="AE170" s="454"/>
      <c r="AF170" s="454"/>
      <c r="AG170" s="454"/>
      <c r="AH170" s="454"/>
      <c r="AI170" s="454"/>
      <c r="AJ170" s="455"/>
      <c r="AK170" s="456"/>
      <c r="AL170" s="448"/>
    </row>
    <row r="171" s="457" customFormat="true" ht="15.75" hidden="false" customHeight="true" outlineLevel="0" collapsed="false">
      <c r="A171" s="448"/>
      <c r="B171" s="449"/>
      <c r="C171" s="458"/>
      <c r="D171" s="450"/>
      <c r="E171" s="450"/>
      <c r="F171" s="450"/>
      <c r="G171" s="450"/>
      <c r="H171" s="450"/>
      <c r="I171" s="450"/>
      <c r="J171" s="450"/>
      <c r="K171" s="450"/>
      <c r="L171" s="450"/>
      <c r="M171" s="450"/>
      <c r="N171" s="450"/>
      <c r="O171" s="459" t="s">
        <v>257</v>
      </c>
      <c r="P171" s="459"/>
      <c r="Q171" s="459"/>
      <c r="R171" s="460" t="s">
        <v>25</v>
      </c>
      <c r="S171" s="460"/>
      <c r="T171" s="461" t="s">
        <v>26</v>
      </c>
      <c r="U171" s="461"/>
      <c r="V171" s="461"/>
      <c r="W171" s="461"/>
      <c r="X171" s="461"/>
      <c r="Y171" s="462" t="s">
        <v>27</v>
      </c>
      <c r="Z171" s="462"/>
      <c r="AA171" s="461" t="s">
        <v>28</v>
      </c>
      <c r="AB171" s="461"/>
      <c r="AC171" s="461"/>
      <c r="AD171" s="461"/>
      <c r="AE171" s="461"/>
      <c r="AF171" s="461"/>
      <c r="AG171" s="461"/>
      <c r="AH171" s="461"/>
      <c r="AI171" s="461"/>
      <c r="AJ171" s="463"/>
      <c r="AK171" s="464"/>
      <c r="AL171" s="448"/>
    </row>
    <row r="172" customFormat="false" ht="7.5" hidden="false" customHeight="true" outlineLevel="0" collapsed="false">
      <c r="A172" s="62"/>
      <c r="B172" s="465"/>
      <c r="C172" s="466"/>
      <c r="D172" s="467"/>
      <c r="E172" s="467"/>
      <c r="F172" s="467"/>
      <c r="G172" s="467"/>
      <c r="H172" s="467"/>
      <c r="I172" s="467"/>
      <c r="J172" s="467"/>
      <c r="K172" s="467"/>
      <c r="L172" s="467"/>
      <c r="M172" s="467"/>
      <c r="N172" s="467"/>
      <c r="O172" s="467"/>
      <c r="P172" s="467"/>
      <c r="Q172" s="467"/>
      <c r="R172" s="467"/>
      <c r="S172" s="467"/>
      <c r="T172" s="467"/>
      <c r="U172" s="467"/>
      <c r="V172" s="467"/>
      <c r="W172" s="467"/>
      <c r="X172" s="467"/>
      <c r="Y172" s="467"/>
      <c r="Z172" s="467"/>
      <c r="AA172" s="467"/>
      <c r="AB172" s="467"/>
      <c r="AC172" s="467"/>
      <c r="AD172" s="467"/>
      <c r="AE172" s="467"/>
      <c r="AF172" s="467"/>
      <c r="AG172" s="467"/>
      <c r="AH172" s="467"/>
      <c r="AI172" s="467"/>
      <c r="AJ172" s="467"/>
      <c r="AK172" s="468"/>
      <c r="AL172" s="62"/>
    </row>
    <row r="173" customFormat="false" ht="7.5" hidden="false" customHeight="true" outlineLevel="0" collapsed="false">
      <c r="A173" s="62"/>
      <c r="B173" s="63"/>
      <c r="C173" s="450"/>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2"/>
    </row>
    <row r="174" customFormat="false" ht="14.25" hidden="false" customHeight="false" outlineLevel="0" collapsed="false">
      <c r="A174" s="62"/>
      <c r="B174" s="469" t="s">
        <v>258</v>
      </c>
      <c r="C174" s="470"/>
      <c r="D174" s="69"/>
      <c r="E174" s="69"/>
      <c r="F174" s="68" t="s">
        <v>259</v>
      </c>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row>
    <row r="175" customFormat="false" ht="13.5" hidden="false" customHeight="false" outlineLevel="0" collapsed="false">
      <c r="A175" s="62"/>
      <c r="B175" s="440" t="s">
        <v>105</v>
      </c>
      <c r="C175" s="182" t="s">
        <v>260</v>
      </c>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row>
    <row r="176" customFormat="false" ht="13.5" hidden="false" customHeight="false" outlineLevel="0" collapsed="false">
      <c r="A176" s="62"/>
      <c r="B176" s="440" t="s">
        <v>247</v>
      </c>
      <c r="C176" s="182" t="s">
        <v>261</v>
      </c>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62"/>
    </row>
    <row r="177" customFormat="false" ht="8.25" hidden="false" customHeight="true" outlineLevel="0" collapsed="false">
      <c r="A177" s="62"/>
      <c r="B177" s="68"/>
      <c r="C177" s="470"/>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row>
    <row r="178" customFormat="false" ht="13.5" hidden="false" customHeight="false" outlineLevel="0" collapsed="false">
      <c r="A178" s="62"/>
      <c r="B178" s="471" t="s">
        <v>69</v>
      </c>
      <c r="C178" s="471"/>
      <c r="D178" s="471"/>
      <c r="E178" s="471"/>
      <c r="F178" s="471"/>
      <c r="G178" s="471"/>
      <c r="H178" s="471"/>
      <c r="I178" s="471"/>
      <c r="J178" s="471"/>
      <c r="K178" s="471"/>
      <c r="L178" s="471"/>
      <c r="M178" s="471"/>
      <c r="N178" s="471"/>
      <c r="O178" s="471"/>
      <c r="P178" s="471"/>
      <c r="Q178" s="471"/>
      <c r="R178" s="471"/>
      <c r="S178" s="471"/>
      <c r="T178" s="471"/>
      <c r="U178" s="471"/>
      <c r="V178" s="471"/>
      <c r="W178" s="471"/>
      <c r="X178" s="471"/>
      <c r="Y178" s="471"/>
      <c r="Z178" s="471"/>
      <c r="AA178" s="471"/>
      <c r="AB178" s="471"/>
      <c r="AC178" s="471"/>
      <c r="AD178" s="471"/>
      <c r="AE178" s="471"/>
      <c r="AF178" s="471"/>
      <c r="AG178" s="471"/>
      <c r="AH178" s="471"/>
      <c r="AI178" s="471"/>
      <c r="AJ178" s="471"/>
      <c r="AK178" s="471"/>
      <c r="AL178" s="62"/>
    </row>
    <row r="179" customFormat="false" ht="13.5" hidden="false" customHeight="false" outlineLevel="0" collapsed="false">
      <c r="A179" s="62"/>
      <c r="B179" s="472" t="s">
        <v>262</v>
      </c>
      <c r="C179" s="473" t="s">
        <v>263</v>
      </c>
      <c r="D179" s="473"/>
      <c r="E179" s="473"/>
      <c r="F179" s="473"/>
      <c r="G179" s="473"/>
      <c r="H179" s="473"/>
      <c r="I179" s="473"/>
      <c r="J179" s="473"/>
      <c r="K179" s="473"/>
      <c r="L179" s="473"/>
      <c r="M179" s="473"/>
      <c r="N179" s="473"/>
      <c r="O179" s="473"/>
      <c r="P179" s="473"/>
      <c r="Q179" s="473"/>
      <c r="R179" s="473"/>
      <c r="S179" s="473"/>
      <c r="T179" s="473"/>
      <c r="U179" s="473"/>
      <c r="V179" s="473"/>
      <c r="W179" s="473"/>
      <c r="X179" s="473"/>
      <c r="Y179" s="473"/>
      <c r="Z179" s="473"/>
      <c r="AA179" s="473"/>
      <c r="AB179" s="473"/>
      <c r="AC179" s="473"/>
      <c r="AD179" s="473"/>
      <c r="AE179" s="473"/>
      <c r="AF179" s="473"/>
      <c r="AG179" s="473"/>
      <c r="AH179" s="473"/>
      <c r="AI179" s="473"/>
      <c r="AJ179" s="473"/>
      <c r="AK179" s="474" t="str">
        <f aca="false">Y21</f>
        <v>○</v>
      </c>
      <c r="AL179" s="62"/>
    </row>
    <row r="180" customFormat="false" ht="13.5" hidden="false" customHeight="false" outlineLevel="0" collapsed="false">
      <c r="A180" s="62"/>
      <c r="B180" s="472"/>
      <c r="C180" s="475" t="s">
        <v>264</v>
      </c>
      <c r="D180" s="475"/>
      <c r="E180" s="475"/>
      <c r="F180" s="475"/>
      <c r="G180" s="475"/>
      <c r="H180" s="475"/>
      <c r="I180" s="475"/>
      <c r="J180" s="475"/>
      <c r="K180" s="475"/>
      <c r="L180" s="475"/>
      <c r="M180" s="475"/>
      <c r="N180" s="475"/>
      <c r="O180" s="475"/>
      <c r="P180" s="475"/>
      <c r="Q180" s="475"/>
      <c r="R180" s="475"/>
      <c r="S180" s="475"/>
      <c r="T180" s="475"/>
      <c r="U180" s="475"/>
      <c r="V180" s="475"/>
      <c r="W180" s="475"/>
      <c r="X180" s="475"/>
      <c r="Y180" s="475"/>
      <c r="Z180" s="475"/>
      <c r="AA180" s="475"/>
      <c r="AB180" s="475"/>
      <c r="AC180" s="475"/>
      <c r="AD180" s="475"/>
      <c r="AE180" s="475"/>
      <c r="AF180" s="475"/>
      <c r="AG180" s="475"/>
      <c r="AH180" s="475"/>
      <c r="AI180" s="475"/>
      <c r="AJ180" s="475"/>
      <c r="AK180" s="474" t="str">
        <f aca="false">IF(Y25="○","○",IF(AA25="○","○",""))</f>
        <v>○</v>
      </c>
      <c r="AL180" s="62"/>
    </row>
    <row r="181" customFormat="false" ht="13.5" hidden="false" customHeight="false" outlineLevel="0" collapsed="false">
      <c r="A181" s="62"/>
      <c r="B181" s="476" t="s">
        <v>265</v>
      </c>
      <c r="C181" s="477" t="s">
        <v>266</v>
      </c>
      <c r="D181" s="477"/>
      <c r="E181" s="477"/>
      <c r="F181" s="477"/>
      <c r="G181" s="477"/>
      <c r="H181" s="477"/>
      <c r="I181" s="477"/>
      <c r="J181" s="477"/>
      <c r="K181" s="477"/>
      <c r="L181" s="477"/>
      <c r="M181" s="477"/>
      <c r="N181" s="477"/>
      <c r="O181" s="477"/>
      <c r="P181" s="477"/>
      <c r="Q181" s="477"/>
      <c r="R181" s="477"/>
      <c r="S181" s="477"/>
      <c r="T181" s="477"/>
      <c r="U181" s="477"/>
      <c r="V181" s="477"/>
      <c r="W181" s="477"/>
      <c r="X181" s="477"/>
      <c r="Y181" s="477"/>
      <c r="Z181" s="477"/>
      <c r="AA181" s="477"/>
      <c r="AB181" s="477"/>
      <c r="AC181" s="477"/>
      <c r="AD181" s="477"/>
      <c r="AE181" s="477"/>
      <c r="AF181" s="477"/>
      <c r="AG181" s="477"/>
      <c r="AH181" s="477"/>
      <c r="AI181" s="477"/>
      <c r="AJ181" s="477"/>
      <c r="AK181" s="474" t="str">
        <f aca="false">Y36</f>
        <v>○</v>
      </c>
      <c r="AL181" s="62"/>
    </row>
    <row r="182" customFormat="false" ht="9" hidden="false" customHeight="true" outlineLevel="0" collapsed="false">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row>
    <row r="183" customFormat="false" ht="13.5" hidden="false" customHeight="false" outlineLevel="0" collapsed="false">
      <c r="A183" s="62"/>
      <c r="B183" s="471" t="s">
        <v>130</v>
      </c>
      <c r="C183" s="471"/>
      <c r="D183" s="471"/>
      <c r="E183" s="471"/>
      <c r="F183" s="471"/>
      <c r="G183" s="471"/>
      <c r="H183" s="471"/>
      <c r="I183" s="471"/>
      <c r="J183" s="471"/>
      <c r="K183" s="471"/>
      <c r="L183" s="471"/>
      <c r="M183" s="471"/>
      <c r="N183" s="471"/>
      <c r="O183" s="471"/>
      <c r="P183" s="471"/>
      <c r="Q183" s="471"/>
      <c r="R183" s="471"/>
      <c r="S183" s="471"/>
      <c r="T183" s="471"/>
      <c r="U183" s="471"/>
      <c r="V183" s="471"/>
      <c r="W183" s="471"/>
      <c r="X183" s="471"/>
      <c r="Y183" s="471"/>
      <c r="Z183" s="471"/>
      <c r="AA183" s="471"/>
      <c r="AB183" s="471"/>
      <c r="AC183" s="471"/>
      <c r="AD183" s="471"/>
      <c r="AE183" s="471"/>
      <c r="AF183" s="471"/>
      <c r="AG183" s="471"/>
      <c r="AH183" s="471"/>
      <c r="AI183" s="471"/>
      <c r="AJ183" s="471"/>
      <c r="AK183" s="471"/>
      <c r="AL183" s="62"/>
    </row>
    <row r="184" customFormat="false" ht="13.5" hidden="false" customHeight="true" outlineLevel="0" collapsed="false">
      <c r="A184" s="62"/>
      <c r="B184" s="478" t="s">
        <v>262</v>
      </c>
      <c r="C184" s="479" t="s">
        <v>267</v>
      </c>
      <c r="D184" s="479"/>
      <c r="E184" s="479"/>
      <c r="F184" s="479"/>
      <c r="G184" s="479"/>
      <c r="H184" s="479"/>
      <c r="I184" s="479"/>
      <c r="J184" s="475" t="s">
        <v>268</v>
      </c>
      <c r="K184" s="475"/>
      <c r="L184" s="475"/>
      <c r="M184" s="475"/>
      <c r="N184" s="475"/>
      <c r="O184" s="475"/>
      <c r="P184" s="475"/>
      <c r="Q184" s="475"/>
      <c r="R184" s="475"/>
      <c r="S184" s="475"/>
      <c r="T184" s="475"/>
      <c r="U184" s="475"/>
      <c r="V184" s="475"/>
      <c r="W184" s="475"/>
      <c r="X184" s="475"/>
      <c r="Y184" s="475"/>
      <c r="Z184" s="475"/>
      <c r="AA184" s="475"/>
      <c r="AB184" s="475"/>
      <c r="AC184" s="475"/>
      <c r="AD184" s="475"/>
      <c r="AE184" s="475"/>
      <c r="AF184" s="475"/>
      <c r="AG184" s="475"/>
      <c r="AH184" s="475"/>
      <c r="AI184" s="475"/>
      <c r="AJ184" s="475"/>
      <c r="AK184" s="474" t="str">
        <f aca="false">AH61</f>
        <v>○</v>
      </c>
      <c r="AL184" s="62"/>
    </row>
    <row r="185" customFormat="false" ht="27.75" hidden="false" customHeight="true" outlineLevel="0" collapsed="false">
      <c r="A185" s="62"/>
      <c r="B185" s="480" t="s">
        <v>265</v>
      </c>
      <c r="C185" s="481" t="s">
        <v>269</v>
      </c>
      <c r="D185" s="481"/>
      <c r="E185" s="481"/>
      <c r="F185" s="481"/>
      <c r="G185" s="481"/>
      <c r="H185" s="481"/>
      <c r="I185" s="481"/>
      <c r="J185" s="482" t="s">
        <v>270</v>
      </c>
      <c r="K185" s="482"/>
      <c r="L185" s="482"/>
      <c r="M185" s="482"/>
      <c r="N185" s="482"/>
      <c r="O185" s="482"/>
      <c r="P185" s="482"/>
      <c r="Q185" s="482"/>
      <c r="R185" s="482"/>
      <c r="S185" s="482"/>
      <c r="T185" s="482"/>
      <c r="U185" s="482"/>
      <c r="V185" s="482"/>
      <c r="W185" s="482"/>
      <c r="X185" s="482"/>
      <c r="Y185" s="482"/>
      <c r="Z185" s="482"/>
      <c r="AA185" s="482"/>
      <c r="AB185" s="482"/>
      <c r="AC185" s="482"/>
      <c r="AD185" s="482"/>
      <c r="AE185" s="482"/>
      <c r="AF185" s="482"/>
      <c r="AG185" s="482"/>
      <c r="AH185" s="482"/>
      <c r="AI185" s="482"/>
      <c r="AJ185" s="482"/>
      <c r="AK185" s="474" t="str">
        <f aca="false">AB67</f>
        <v>○</v>
      </c>
      <c r="AL185" s="62"/>
    </row>
    <row r="186" customFormat="false" ht="27" hidden="false" customHeight="true" outlineLevel="0" collapsed="false">
      <c r="A186" s="62"/>
      <c r="B186" s="480"/>
      <c r="C186" s="481"/>
      <c r="D186" s="481"/>
      <c r="E186" s="481"/>
      <c r="F186" s="481"/>
      <c r="G186" s="481"/>
      <c r="H186" s="481"/>
      <c r="I186" s="481"/>
      <c r="J186" s="482" t="s">
        <v>271</v>
      </c>
      <c r="K186" s="482"/>
      <c r="L186" s="482"/>
      <c r="M186" s="482"/>
      <c r="N186" s="482"/>
      <c r="O186" s="482"/>
      <c r="P186" s="482"/>
      <c r="Q186" s="482"/>
      <c r="R186" s="482"/>
      <c r="S186" s="482"/>
      <c r="T186" s="482"/>
      <c r="U186" s="482"/>
      <c r="V186" s="482"/>
      <c r="W186" s="482"/>
      <c r="X186" s="482"/>
      <c r="Y186" s="482"/>
      <c r="Z186" s="482"/>
      <c r="AA186" s="482"/>
      <c r="AB186" s="482"/>
      <c r="AC186" s="482"/>
      <c r="AD186" s="482"/>
      <c r="AE186" s="482"/>
      <c r="AF186" s="482"/>
      <c r="AG186" s="482"/>
      <c r="AH186" s="482"/>
      <c r="AI186" s="482"/>
      <c r="AJ186" s="482"/>
      <c r="AK186" s="474" t="str">
        <f aca="false">AC71</f>
        <v>○</v>
      </c>
      <c r="AL186" s="62"/>
    </row>
    <row r="187" customFormat="false" ht="13.5" hidden="false" customHeight="false" outlineLevel="0" collapsed="false">
      <c r="A187" s="62"/>
      <c r="B187" s="480"/>
      <c r="C187" s="481"/>
      <c r="D187" s="481"/>
      <c r="E187" s="481"/>
      <c r="F187" s="481"/>
      <c r="G187" s="481"/>
      <c r="H187" s="481"/>
      <c r="I187" s="481"/>
      <c r="J187" s="475" t="s">
        <v>272</v>
      </c>
      <c r="K187" s="475"/>
      <c r="L187" s="475"/>
      <c r="M187" s="475"/>
      <c r="N187" s="475"/>
      <c r="O187" s="475"/>
      <c r="P187" s="475"/>
      <c r="Q187" s="475"/>
      <c r="R187" s="475"/>
      <c r="S187" s="475"/>
      <c r="T187" s="475"/>
      <c r="U187" s="475"/>
      <c r="V187" s="475"/>
      <c r="W187" s="475"/>
      <c r="X187" s="475"/>
      <c r="Y187" s="475"/>
      <c r="Z187" s="475"/>
      <c r="AA187" s="475"/>
      <c r="AB187" s="475"/>
      <c r="AC187" s="475"/>
      <c r="AD187" s="475"/>
      <c r="AE187" s="475"/>
      <c r="AF187" s="475"/>
      <c r="AG187" s="475"/>
      <c r="AH187" s="475"/>
      <c r="AI187" s="475"/>
      <c r="AJ187" s="475"/>
      <c r="AK187" s="474" t="str">
        <f aca="false">AI74</f>
        <v>○</v>
      </c>
      <c r="AL187" s="62"/>
    </row>
    <row r="188" customFormat="false" ht="13.5" hidden="false" customHeight="true" outlineLevel="0" collapsed="false">
      <c r="A188" s="62"/>
      <c r="B188" s="480"/>
      <c r="C188" s="481"/>
      <c r="D188" s="481"/>
      <c r="E188" s="481"/>
      <c r="F188" s="481"/>
      <c r="G188" s="481"/>
      <c r="H188" s="481"/>
      <c r="I188" s="481"/>
      <c r="J188" s="482" t="s">
        <v>273</v>
      </c>
      <c r="K188" s="482"/>
      <c r="L188" s="482"/>
      <c r="M188" s="482"/>
      <c r="N188" s="482"/>
      <c r="O188" s="482"/>
      <c r="P188" s="482"/>
      <c r="Q188" s="482"/>
      <c r="R188" s="482"/>
      <c r="S188" s="482"/>
      <c r="T188" s="482"/>
      <c r="U188" s="482"/>
      <c r="V188" s="482"/>
      <c r="W188" s="482"/>
      <c r="X188" s="482"/>
      <c r="Y188" s="482"/>
      <c r="Z188" s="482"/>
      <c r="AA188" s="482"/>
      <c r="AB188" s="482"/>
      <c r="AC188" s="482"/>
      <c r="AD188" s="482"/>
      <c r="AE188" s="482"/>
      <c r="AF188" s="482"/>
      <c r="AG188" s="482"/>
      <c r="AH188" s="482"/>
      <c r="AI188" s="482"/>
      <c r="AJ188" s="482"/>
      <c r="AK188" s="474" t="str">
        <f aca="false">AI78</f>
        <v>○</v>
      </c>
      <c r="AL188" s="62"/>
    </row>
    <row r="189" customFormat="false" ht="25.5" hidden="false" customHeight="true" outlineLevel="0" collapsed="false">
      <c r="A189" s="62"/>
      <c r="B189" s="480" t="s">
        <v>274</v>
      </c>
      <c r="C189" s="483" t="s">
        <v>275</v>
      </c>
      <c r="D189" s="483"/>
      <c r="E189" s="483"/>
      <c r="F189" s="483"/>
      <c r="G189" s="483"/>
      <c r="H189" s="483"/>
      <c r="I189" s="483"/>
      <c r="J189" s="484" t="s">
        <v>276</v>
      </c>
      <c r="K189" s="484"/>
      <c r="L189" s="484"/>
      <c r="M189" s="484"/>
      <c r="N189" s="484"/>
      <c r="O189" s="484"/>
      <c r="P189" s="484"/>
      <c r="Q189" s="484"/>
      <c r="R189" s="484"/>
      <c r="S189" s="484"/>
      <c r="T189" s="484"/>
      <c r="U189" s="484"/>
      <c r="V189" s="484"/>
      <c r="W189" s="484"/>
      <c r="X189" s="484"/>
      <c r="Y189" s="484"/>
      <c r="Z189" s="484"/>
      <c r="AA189" s="484"/>
      <c r="AB189" s="484"/>
      <c r="AC189" s="484"/>
      <c r="AD189" s="484"/>
      <c r="AE189" s="484"/>
      <c r="AF189" s="484"/>
      <c r="AG189" s="484"/>
      <c r="AH189" s="484"/>
      <c r="AI189" s="484"/>
      <c r="AJ189" s="484"/>
      <c r="AK189" s="474" t="str">
        <f aca="false">IF(M82="✓","",IF(AI84="該当",IF(AND(T89="○",T95="○"),"○","×"),""))</f>
        <v>○</v>
      </c>
      <c r="AL189" s="62"/>
      <c r="AM189" s="485"/>
    </row>
    <row r="190" customFormat="false" ht="25.5" hidden="false" customHeight="true" outlineLevel="0" collapsed="false">
      <c r="A190" s="62"/>
      <c r="B190" s="480"/>
      <c r="C190" s="483"/>
      <c r="D190" s="483"/>
      <c r="E190" s="483"/>
      <c r="F190" s="483"/>
      <c r="G190" s="483"/>
      <c r="H190" s="483"/>
      <c r="I190" s="483"/>
      <c r="J190" s="484" t="s">
        <v>277</v>
      </c>
      <c r="K190" s="484"/>
      <c r="L190" s="484"/>
      <c r="M190" s="484"/>
      <c r="N190" s="484"/>
      <c r="O190" s="484"/>
      <c r="P190" s="484"/>
      <c r="Q190" s="484"/>
      <c r="R190" s="484"/>
      <c r="S190" s="484"/>
      <c r="T190" s="484"/>
      <c r="U190" s="484"/>
      <c r="V190" s="484"/>
      <c r="W190" s="484"/>
      <c r="X190" s="484"/>
      <c r="Y190" s="484"/>
      <c r="Z190" s="484"/>
      <c r="AA190" s="484"/>
      <c r="AB190" s="484"/>
      <c r="AC190" s="484"/>
      <c r="AD190" s="484"/>
      <c r="AE190" s="484"/>
      <c r="AF190" s="484"/>
      <c r="AG190" s="484"/>
      <c r="AH190" s="484"/>
      <c r="AI190" s="484"/>
      <c r="AJ190" s="484"/>
      <c r="AK190" s="474" t="str">
        <f aca="false">IF(M82="✓","",IF(AI86="該当",IF(OR(T89="○",T95="○"),"○","×"),""))</f>
        <v/>
      </c>
      <c r="AL190" s="62"/>
    </row>
    <row r="191" customFormat="false" ht="15" hidden="false" customHeight="true" outlineLevel="0" collapsed="false">
      <c r="A191" s="62"/>
      <c r="B191" s="480" t="s">
        <v>278</v>
      </c>
      <c r="C191" s="483" t="s">
        <v>279</v>
      </c>
      <c r="D191" s="483"/>
      <c r="E191" s="483"/>
      <c r="F191" s="483"/>
      <c r="G191" s="483"/>
      <c r="H191" s="483"/>
      <c r="I191" s="483"/>
      <c r="J191" s="484" t="s">
        <v>280</v>
      </c>
      <c r="K191" s="484"/>
      <c r="L191" s="484"/>
      <c r="M191" s="484"/>
      <c r="N191" s="484"/>
      <c r="O191" s="484"/>
      <c r="P191" s="484"/>
      <c r="Q191" s="484"/>
      <c r="R191" s="484"/>
      <c r="S191" s="484"/>
      <c r="T191" s="484"/>
      <c r="U191" s="484"/>
      <c r="V191" s="484"/>
      <c r="W191" s="484"/>
      <c r="X191" s="484"/>
      <c r="Y191" s="484"/>
      <c r="Z191" s="484"/>
      <c r="AA191" s="484"/>
      <c r="AB191" s="484"/>
      <c r="AC191" s="484"/>
      <c r="AD191" s="484"/>
      <c r="AE191" s="484"/>
      <c r="AF191" s="484"/>
      <c r="AG191" s="484"/>
      <c r="AH191" s="484"/>
      <c r="AI191" s="484"/>
      <c r="AJ191" s="484"/>
      <c r="AK191" s="474" t="str">
        <f aca="false">S107</f>
        <v>○</v>
      </c>
      <c r="AL191" s="62"/>
    </row>
    <row r="192" customFormat="false" ht="37.5" hidden="false" customHeight="true" outlineLevel="0" collapsed="false">
      <c r="A192" s="62"/>
      <c r="B192" s="480" t="s">
        <v>281</v>
      </c>
      <c r="C192" s="483" t="s">
        <v>282</v>
      </c>
      <c r="D192" s="483"/>
      <c r="E192" s="483"/>
      <c r="F192" s="483"/>
      <c r="G192" s="483"/>
      <c r="H192" s="483"/>
      <c r="I192" s="483"/>
      <c r="J192" s="484" t="s">
        <v>283</v>
      </c>
      <c r="K192" s="484"/>
      <c r="L192" s="484"/>
      <c r="M192" s="484"/>
      <c r="N192" s="484"/>
      <c r="O192" s="484"/>
      <c r="P192" s="484"/>
      <c r="Q192" s="484"/>
      <c r="R192" s="484"/>
      <c r="S192" s="484"/>
      <c r="T192" s="484"/>
      <c r="U192" s="484"/>
      <c r="V192" s="484"/>
      <c r="W192" s="484"/>
      <c r="X192" s="484"/>
      <c r="Y192" s="484"/>
      <c r="Z192" s="484"/>
      <c r="AA192" s="484"/>
      <c r="AB192" s="484"/>
      <c r="AC192" s="484"/>
      <c r="AD192" s="484"/>
      <c r="AE192" s="484"/>
      <c r="AF192" s="484"/>
      <c r="AG192" s="484"/>
      <c r="AH192" s="484"/>
      <c r="AI192" s="484"/>
      <c r="AJ192" s="484"/>
      <c r="AK192" s="474" t="str">
        <f aca="false">IF(OR(AND(S117&lt;&gt;"×",S118&lt;&gt;"×",S119&lt;&gt;"×"),AK121="○"),"○","×")</f>
        <v>○</v>
      </c>
      <c r="AL192" s="62"/>
    </row>
    <row r="193" customFormat="false" ht="13.5" hidden="false" customHeight="false" outlineLevel="0" collapsed="false">
      <c r="A193" s="62"/>
      <c r="B193" s="486" t="s">
        <v>284</v>
      </c>
      <c r="C193" s="487" t="s">
        <v>285</v>
      </c>
      <c r="D193" s="487"/>
      <c r="E193" s="487"/>
      <c r="F193" s="487"/>
      <c r="G193" s="487"/>
      <c r="H193" s="487"/>
      <c r="I193" s="487"/>
      <c r="J193" s="488" t="s">
        <v>286</v>
      </c>
      <c r="K193" s="488"/>
      <c r="L193" s="488"/>
      <c r="M193" s="488"/>
      <c r="N193" s="488"/>
      <c r="O193" s="488"/>
      <c r="P193" s="488"/>
      <c r="Q193" s="488"/>
      <c r="R193" s="488"/>
      <c r="S193" s="488"/>
      <c r="T193" s="488"/>
      <c r="U193" s="488"/>
      <c r="V193" s="488"/>
      <c r="W193" s="488"/>
      <c r="X193" s="488"/>
      <c r="Y193" s="488"/>
      <c r="Z193" s="488"/>
      <c r="AA193" s="488"/>
      <c r="AB193" s="488"/>
      <c r="AC193" s="488"/>
      <c r="AD193" s="488"/>
      <c r="AE193" s="488"/>
      <c r="AF193" s="488"/>
      <c r="AG193" s="488"/>
      <c r="AH193" s="488"/>
      <c r="AI193" s="488"/>
      <c r="AJ193" s="488"/>
      <c r="AK193" s="489" t="str">
        <f aca="false">AK135</f>
        <v>○</v>
      </c>
      <c r="AL193" s="62"/>
    </row>
    <row r="194" customFormat="false" ht="13.5" hidden="false" customHeight="false" outlineLevel="0" collapsed="false">
      <c r="A194" s="62"/>
      <c r="B194" s="272"/>
      <c r="C194" s="272"/>
      <c r="D194" s="272"/>
      <c r="E194" s="272"/>
      <c r="F194" s="272"/>
      <c r="G194" s="272"/>
      <c r="H194" s="272"/>
      <c r="I194" s="272"/>
      <c r="J194" s="272"/>
      <c r="K194" s="272"/>
      <c r="L194" s="272"/>
      <c r="M194" s="272"/>
      <c r="N194" s="272"/>
      <c r="O194" s="272"/>
      <c r="P194" s="272"/>
      <c r="Q194" s="272"/>
      <c r="R194" s="272"/>
      <c r="S194" s="272"/>
      <c r="T194" s="272"/>
      <c r="U194" s="272"/>
      <c r="V194" s="272"/>
      <c r="W194" s="272"/>
      <c r="X194" s="272"/>
      <c r="Y194" s="272"/>
      <c r="Z194" s="272"/>
      <c r="AA194" s="272"/>
      <c r="AB194" s="272"/>
      <c r="AC194" s="272"/>
      <c r="AD194" s="272"/>
      <c r="AE194" s="272"/>
      <c r="AF194" s="272"/>
      <c r="AG194" s="272"/>
      <c r="AH194" s="272"/>
      <c r="AI194" s="272"/>
      <c r="AJ194" s="272"/>
      <c r="AK194" s="272"/>
      <c r="AL194" s="62"/>
    </row>
    <row r="195" customFormat="false" ht="13.5" hidden="false" customHeight="false" outlineLevel="0" collapsed="false">
      <c r="A195" s="179"/>
      <c r="B195" s="490"/>
      <c r="C195" s="490"/>
      <c r="D195" s="490"/>
      <c r="E195" s="490"/>
      <c r="F195" s="490"/>
      <c r="G195" s="490"/>
      <c r="H195" s="490"/>
      <c r="I195" s="490"/>
      <c r="J195" s="490"/>
      <c r="K195" s="490"/>
      <c r="L195" s="490"/>
      <c r="M195" s="490"/>
      <c r="N195" s="490"/>
      <c r="O195" s="490"/>
      <c r="P195" s="490"/>
      <c r="Q195" s="490"/>
      <c r="R195" s="490"/>
      <c r="S195" s="490"/>
      <c r="T195" s="490"/>
      <c r="U195" s="490"/>
      <c r="V195" s="490"/>
      <c r="W195" s="490"/>
      <c r="X195" s="490"/>
      <c r="Y195" s="490"/>
      <c r="Z195" s="490"/>
      <c r="AA195" s="490"/>
      <c r="AB195" s="490"/>
      <c r="AC195" s="490"/>
      <c r="AD195" s="490"/>
      <c r="AE195" s="490"/>
      <c r="AF195" s="490"/>
      <c r="AG195" s="490"/>
      <c r="AH195" s="490"/>
      <c r="AI195" s="490"/>
      <c r="AJ195" s="490"/>
      <c r="AK195" s="490"/>
      <c r="AL195" s="179"/>
    </row>
    <row r="196" customFormat="false" ht="13.5" hidden="false" customHeight="false" outlineLevel="0" collapsed="false">
      <c r="A196" s="179"/>
      <c r="B196" s="490"/>
      <c r="C196" s="490"/>
      <c r="D196" s="490"/>
      <c r="E196" s="490"/>
      <c r="F196" s="490"/>
      <c r="G196" s="490"/>
      <c r="H196" s="490"/>
      <c r="I196" s="490"/>
      <c r="J196" s="490"/>
      <c r="K196" s="490"/>
      <c r="L196" s="490"/>
      <c r="M196" s="490"/>
      <c r="N196" s="490"/>
      <c r="O196" s="490"/>
      <c r="P196" s="490"/>
      <c r="Q196" s="490"/>
      <c r="R196" s="490"/>
      <c r="S196" s="490"/>
      <c r="T196" s="490"/>
      <c r="U196" s="490"/>
      <c r="V196" s="490"/>
      <c r="W196" s="490"/>
      <c r="X196" s="490"/>
      <c r="Y196" s="490"/>
      <c r="Z196" s="490"/>
      <c r="AA196" s="490"/>
      <c r="AB196" s="490"/>
      <c r="AC196" s="490"/>
      <c r="AD196" s="490"/>
      <c r="AE196" s="490"/>
      <c r="AF196" s="490"/>
      <c r="AG196" s="490"/>
      <c r="AH196" s="490"/>
      <c r="AI196" s="490"/>
      <c r="AJ196" s="490"/>
      <c r="AK196" s="490"/>
      <c r="AL196" s="179"/>
    </row>
    <row r="197" customFormat="false" ht="13.5" hidden="false" customHeight="false" outlineLevel="0" collapsed="false">
      <c r="A197" s="179"/>
      <c r="B197" s="490"/>
      <c r="C197" s="490"/>
      <c r="D197" s="490"/>
      <c r="E197" s="490"/>
      <c r="F197" s="490"/>
      <c r="G197" s="490"/>
      <c r="H197" s="490"/>
      <c r="I197" s="490"/>
      <c r="J197" s="490"/>
      <c r="K197" s="490"/>
      <c r="L197" s="490"/>
      <c r="M197" s="490"/>
      <c r="N197" s="490"/>
      <c r="O197" s="490"/>
      <c r="P197" s="490"/>
      <c r="Q197" s="490"/>
      <c r="R197" s="490"/>
      <c r="S197" s="490"/>
      <c r="T197" s="490"/>
      <c r="U197" s="490"/>
      <c r="V197" s="490"/>
      <c r="W197" s="490"/>
      <c r="X197" s="490"/>
      <c r="Y197" s="490"/>
      <c r="Z197" s="490"/>
      <c r="AA197" s="490"/>
      <c r="AB197" s="490"/>
      <c r="AC197" s="490"/>
      <c r="AD197" s="490"/>
      <c r="AE197" s="490"/>
      <c r="AF197" s="490"/>
      <c r="AG197" s="490"/>
      <c r="AH197" s="490"/>
      <c r="AI197" s="490"/>
      <c r="AJ197" s="490"/>
      <c r="AK197" s="490"/>
      <c r="AL197" s="179"/>
    </row>
    <row r="198" customFormat="false" ht="13.5" hidden="false" customHeight="false" outlineLevel="0" collapsed="false">
      <c r="A198" s="179"/>
      <c r="B198" s="490"/>
      <c r="C198" s="490"/>
      <c r="D198" s="490"/>
      <c r="E198" s="490"/>
      <c r="F198" s="490"/>
      <c r="G198" s="490"/>
      <c r="H198" s="490"/>
      <c r="I198" s="490"/>
      <c r="J198" s="490"/>
      <c r="K198" s="490"/>
      <c r="L198" s="490"/>
      <c r="M198" s="490"/>
      <c r="N198" s="490"/>
      <c r="O198" s="490"/>
      <c r="P198" s="490"/>
      <c r="Q198" s="490"/>
      <c r="R198" s="490"/>
      <c r="S198" s="490"/>
      <c r="T198" s="490"/>
      <c r="U198" s="490"/>
      <c r="V198" s="490"/>
      <c r="W198" s="490"/>
      <c r="X198" s="490"/>
      <c r="Y198" s="490"/>
      <c r="Z198" s="490"/>
      <c r="AA198" s="490"/>
      <c r="AB198" s="490"/>
      <c r="AC198" s="490"/>
      <c r="AD198" s="490"/>
      <c r="AE198" s="490"/>
      <c r="AF198" s="490"/>
      <c r="AG198" s="490"/>
      <c r="AH198" s="490"/>
      <c r="AI198" s="490"/>
      <c r="AJ198" s="490"/>
      <c r="AK198" s="490"/>
      <c r="AL198" s="179"/>
    </row>
    <row r="199" customFormat="false" ht="13.5" hidden="false" customHeight="false" outlineLevel="0" collapsed="false">
      <c r="A199" s="179"/>
      <c r="B199" s="490"/>
      <c r="C199" s="490"/>
      <c r="D199" s="490"/>
      <c r="E199" s="490"/>
      <c r="F199" s="490"/>
      <c r="G199" s="490"/>
      <c r="H199" s="490"/>
      <c r="I199" s="490"/>
      <c r="J199" s="490"/>
      <c r="K199" s="490"/>
      <c r="L199" s="490"/>
      <c r="M199" s="490"/>
      <c r="N199" s="490"/>
      <c r="O199" s="490"/>
      <c r="P199" s="490"/>
      <c r="Q199" s="490"/>
      <c r="R199" s="490"/>
      <c r="S199" s="490"/>
      <c r="T199" s="490"/>
      <c r="U199" s="490"/>
      <c r="V199" s="490"/>
      <c r="W199" s="490"/>
      <c r="X199" s="490"/>
      <c r="Y199" s="490"/>
      <c r="Z199" s="490"/>
      <c r="AA199" s="490"/>
      <c r="AB199" s="490"/>
      <c r="AC199" s="490"/>
      <c r="AD199" s="490"/>
      <c r="AE199" s="490"/>
      <c r="AF199" s="490"/>
      <c r="AG199" s="490"/>
      <c r="AH199" s="490"/>
      <c r="AI199" s="490"/>
      <c r="AJ199" s="490"/>
      <c r="AK199" s="490"/>
      <c r="AL199" s="179"/>
    </row>
    <row r="200" customFormat="false" ht="13.5" hidden="false" customHeight="false" outlineLevel="0" collapsed="false">
      <c r="A200" s="179"/>
      <c r="B200" s="490"/>
      <c r="C200" s="490"/>
      <c r="D200" s="490"/>
      <c r="E200" s="490"/>
      <c r="F200" s="490"/>
      <c r="G200" s="490"/>
      <c r="H200" s="490"/>
      <c r="I200" s="490"/>
      <c r="J200" s="490"/>
      <c r="K200" s="490"/>
      <c r="L200" s="490"/>
      <c r="M200" s="490"/>
      <c r="N200" s="490"/>
      <c r="O200" s="490"/>
      <c r="P200" s="490"/>
      <c r="Q200" s="490"/>
      <c r="R200" s="490"/>
      <c r="S200" s="490"/>
      <c r="T200" s="490"/>
      <c r="U200" s="490"/>
      <c r="V200" s="490"/>
      <c r="W200" s="490"/>
      <c r="X200" s="490"/>
      <c r="Y200" s="490"/>
      <c r="Z200" s="490"/>
      <c r="AA200" s="490"/>
      <c r="AB200" s="490"/>
      <c r="AC200" s="490"/>
      <c r="AD200" s="490"/>
      <c r="AE200" s="490"/>
      <c r="AF200" s="490"/>
      <c r="AG200" s="490"/>
      <c r="AH200" s="490"/>
      <c r="AI200" s="490"/>
      <c r="AJ200" s="490"/>
      <c r="AK200" s="490"/>
      <c r="AL200" s="179"/>
    </row>
    <row r="201" customFormat="false" ht="13.5" hidden="false" customHeight="false" outlineLevel="0" collapsed="false">
      <c r="A201" s="179"/>
      <c r="B201" s="490"/>
      <c r="C201" s="490"/>
      <c r="D201" s="490"/>
      <c r="E201" s="490"/>
      <c r="F201" s="490"/>
      <c r="G201" s="490"/>
      <c r="H201" s="490"/>
      <c r="I201" s="490"/>
      <c r="J201" s="490"/>
      <c r="K201" s="490"/>
      <c r="L201" s="490"/>
      <c r="M201" s="490"/>
      <c r="N201" s="490"/>
      <c r="O201" s="490"/>
      <c r="P201" s="490"/>
      <c r="Q201" s="490"/>
      <c r="R201" s="490"/>
      <c r="S201" s="490"/>
      <c r="T201" s="490"/>
      <c r="U201" s="490"/>
      <c r="V201" s="490"/>
      <c r="W201" s="490"/>
      <c r="X201" s="490"/>
      <c r="Y201" s="490"/>
      <c r="Z201" s="490"/>
      <c r="AA201" s="490"/>
      <c r="AB201" s="490"/>
      <c r="AC201" s="490"/>
      <c r="AD201" s="490"/>
      <c r="AE201" s="490"/>
      <c r="AF201" s="490"/>
      <c r="AG201" s="490"/>
      <c r="AH201" s="490"/>
      <c r="AI201" s="490"/>
      <c r="AJ201" s="490"/>
      <c r="AK201" s="490"/>
      <c r="AL201" s="179"/>
    </row>
    <row r="202" customFormat="false" ht="13.5" hidden="false" customHeight="false" outlineLevel="0" collapsed="false">
      <c r="A202" s="179"/>
      <c r="B202" s="490"/>
      <c r="C202" s="490"/>
      <c r="D202" s="490"/>
      <c r="E202" s="490"/>
      <c r="F202" s="490"/>
      <c r="G202" s="490"/>
      <c r="H202" s="490"/>
      <c r="I202" s="490"/>
      <c r="J202" s="490"/>
      <c r="K202" s="490"/>
      <c r="L202" s="490"/>
      <c r="M202" s="490"/>
      <c r="N202" s="490"/>
      <c r="O202" s="490"/>
      <c r="P202" s="490"/>
      <c r="Q202" s="490"/>
      <c r="R202" s="490"/>
      <c r="S202" s="490"/>
      <c r="T202" s="490"/>
      <c r="U202" s="490"/>
      <c r="V202" s="490"/>
      <c r="W202" s="490"/>
      <c r="X202" s="490"/>
      <c r="Y202" s="490"/>
      <c r="Z202" s="490"/>
      <c r="AA202" s="490"/>
      <c r="AB202" s="490"/>
      <c r="AC202" s="490"/>
      <c r="AD202" s="490"/>
      <c r="AE202" s="490"/>
      <c r="AF202" s="490"/>
      <c r="AG202" s="490"/>
      <c r="AH202" s="490"/>
      <c r="AI202" s="490"/>
      <c r="AJ202" s="490"/>
      <c r="AK202" s="490"/>
      <c r="AL202" s="179"/>
    </row>
    <row r="203" customFormat="false" ht="13.5" hidden="false" customHeight="false" outlineLevel="0" collapsed="false">
      <c r="A203" s="179"/>
      <c r="B203" s="490"/>
      <c r="C203" s="490"/>
      <c r="D203" s="490"/>
      <c r="E203" s="490"/>
      <c r="F203" s="490"/>
      <c r="G203" s="490"/>
      <c r="H203" s="490"/>
      <c r="I203" s="490"/>
      <c r="J203" s="490"/>
      <c r="K203" s="490"/>
      <c r="L203" s="490"/>
      <c r="M203" s="490"/>
      <c r="N203" s="490"/>
      <c r="O203" s="490"/>
      <c r="P203" s="490"/>
      <c r="Q203" s="490"/>
      <c r="R203" s="490"/>
      <c r="S203" s="490"/>
      <c r="T203" s="490"/>
      <c r="U203" s="490"/>
      <c r="V203" s="490"/>
      <c r="W203" s="490"/>
      <c r="X203" s="490"/>
      <c r="Y203" s="490"/>
      <c r="Z203" s="490"/>
      <c r="AA203" s="490"/>
      <c r="AB203" s="490"/>
      <c r="AC203" s="490"/>
      <c r="AD203" s="490"/>
      <c r="AE203" s="490"/>
      <c r="AF203" s="490"/>
      <c r="AG203" s="490"/>
      <c r="AH203" s="490"/>
      <c r="AI203" s="490"/>
      <c r="AJ203" s="490"/>
      <c r="AK203" s="490"/>
      <c r="AL203" s="179"/>
    </row>
    <row r="204" customFormat="false" ht="13.5" hidden="false" customHeight="false" outlineLevel="0" collapsed="false">
      <c r="A204" s="179"/>
      <c r="B204" s="490"/>
      <c r="C204" s="490"/>
      <c r="D204" s="490"/>
      <c r="E204" s="490"/>
      <c r="F204" s="490"/>
      <c r="G204" s="490"/>
      <c r="H204" s="490"/>
      <c r="I204" s="490"/>
      <c r="J204" s="490"/>
      <c r="K204" s="490"/>
      <c r="L204" s="490"/>
      <c r="M204" s="490"/>
      <c r="N204" s="490"/>
      <c r="O204" s="490"/>
      <c r="P204" s="490"/>
      <c r="Q204" s="490"/>
      <c r="R204" s="490"/>
      <c r="S204" s="490"/>
      <c r="T204" s="490"/>
      <c r="U204" s="490"/>
      <c r="V204" s="490"/>
      <c r="W204" s="490"/>
      <c r="X204" s="490"/>
      <c r="Y204" s="490"/>
      <c r="Z204" s="490"/>
      <c r="AA204" s="490"/>
      <c r="AB204" s="490"/>
      <c r="AC204" s="490"/>
      <c r="AD204" s="490"/>
      <c r="AE204" s="490"/>
      <c r="AF204" s="490"/>
      <c r="AG204" s="490"/>
      <c r="AH204" s="490"/>
      <c r="AI204" s="490"/>
      <c r="AJ204" s="490"/>
      <c r="AK204" s="490"/>
      <c r="AL204" s="179"/>
    </row>
    <row r="205" customFormat="false" ht="13.5" hidden="false" customHeight="false" outlineLevel="0" collapsed="false">
      <c r="A205" s="179"/>
      <c r="B205" s="490"/>
      <c r="C205" s="490"/>
      <c r="D205" s="490"/>
      <c r="E205" s="490"/>
      <c r="F205" s="490"/>
      <c r="G205" s="490"/>
      <c r="H205" s="490"/>
      <c r="I205" s="490"/>
      <c r="J205" s="490"/>
      <c r="K205" s="490"/>
      <c r="L205" s="490"/>
      <c r="M205" s="490"/>
      <c r="N205" s="490"/>
      <c r="O205" s="490"/>
      <c r="P205" s="490"/>
      <c r="Q205" s="490"/>
      <c r="R205" s="490"/>
      <c r="S205" s="490"/>
      <c r="T205" s="490"/>
      <c r="U205" s="490"/>
      <c r="V205" s="490"/>
      <c r="W205" s="490"/>
      <c r="X205" s="490"/>
      <c r="Y205" s="490"/>
      <c r="Z205" s="490"/>
      <c r="AA205" s="490"/>
      <c r="AB205" s="490"/>
      <c r="AC205" s="490"/>
      <c r="AD205" s="490"/>
      <c r="AE205" s="490"/>
      <c r="AF205" s="490"/>
      <c r="AG205" s="490"/>
      <c r="AH205" s="490"/>
      <c r="AI205" s="490"/>
      <c r="AJ205" s="490"/>
      <c r="AK205" s="490"/>
      <c r="AL205" s="179"/>
    </row>
    <row r="206" customFormat="false" ht="13.5" hidden="false" customHeight="false" outlineLevel="0" collapsed="false">
      <c r="A206" s="179"/>
      <c r="B206" s="490"/>
      <c r="C206" s="490"/>
      <c r="D206" s="490"/>
      <c r="E206" s="490"/>
      <c r="F206" s="490"/>
      <c r="G206" s="490"/>
      <c r="H206" s="490"/>
      <c r="I206" s="490"/>
      <c r="J206" s="490"/>
      <c r="K206" s="490"/>
      <c r="L206" s="490"/>
      <c r="M206" s="490"/>
      <c r="N206" s="490"/>
      <c r="O206" s="490"/>
      <c r="P206" s="490"/>
      <c r="Q206" s="490"/>
      <c r="R206" s="490"/>
      <c r="S206" s="490"/>
      <c r="T206" s="490"/>
      <c r="U206" s="490"/>
      <c r="V206" s="490"/>
      <c r="W206" s="490"/>
      <c r="X206" s="490"/>
      <c r="Y206" s="490"/>
      <c r="Z206" s="490"/>
      <c r="AA206" s="490"/>
      <c r="AB206" s="490"/>
      <c r="AC206" s="490"/>
      <c r="AD206" s="490"/>
      <c r="AE206" s="490"/>
      <c r="AF206" s="490"/>
      <c r="AG206" s="490"/>
      <c r="AH206" s="490"/>
      <c r="AI206" s="490"/>
      <c r="AJ206" s="490"/>
      <c r="AK206" s="490"/>
      <c r="AL206" s="179"/>
    </row>
    <row r="207" customFormat="false" ht="13.5" hidden="false" customHeight="false" outlineLevel="0" collapsed="false">
      <c r="A207" s="179"/>
      <c r="B207" s="490"/>
      <c r="C207" s="490"/>
      <c r="D207" s="490"/>
      <c r="E207" s="490"/>
      <c r="F207" s="490"/>
      <c r="G207" s="490"/>
      <c r="H207" s="490"/>
      <c r="I207" s="490"/>
      <c r="J207" s="490"/>
      <c r="K207" s="490"/>
      <c r="L207" s="490"/>
      <c r="M207" s="490"/>
      <c r="N207" s="490"/>
      <c r="O207" s="490"/>
      <c r="P207" s="490"/>
      <c r="Q207" s="490"/>
      <c r="R207" s="490"/>
      <c r="S207" s="490"/>
      <c r="T207" s="490"/>
      <c r="U207" s="490"/>
      <c r="V207" s="490"/>
      <c r="W207" s="490"/>
      <c r="X207" s="490"/>
      <c r="Y207" s="490"/>
      <c r="Z207" s="490"/>
      <c r="AA207" s="490"/>
      <c r="AB207" s="490"/>
      <c r="AC207" s="490"/>
      <c r="AD207" s="490"/>
      <c r="AE207" s="490"/>
      <c r="AF207" s="490"/>
      <c r="AG207" s="490"/>
      <c r="AH207" s="490"/>
      <c r="AI207" s="490"/>
      <c r="AJ207" s="490"/>
      <c r="AK207" s="490"/>
      <c r="AL207" s="179"/>
    </row>
    <row r="208" customFormat="false" ht="13.5" hidden="false" customHeight="false" outlineLevel="0" collapsed="false">
      <c r="A208" s="179"/>
      <c r="B208" s="490"/>
      <c r="C208" s="490"/>
      <c r="D208" s="490"/>
      <c r="E208" s="490"/>
      <c r="F208" s="490"/>
      <c r="G208" s="490"/>
      <c r="H208" s="490"/>
      <c r="I208" s="490"/>
      <c r="J208" s="490"/>
      <c r="K208" s="490"/>
      <c r="L208" s="490"/>
      <c r="M208" s="490"/>
      <c r="N208" s="490"/>
      <c r="O208" s="490"/>
      <c r="P208" s="490"/>
      <c r="Q208" s="490"/>
      <c r="R208" s="490"/>
      <c r="S208" s="490"/>
      <c r="T208" s="490"/>
      <c r="U208" s="490"/>
      <c r="V208" s="490"/>
      <c r="W208" s="490"/>
      <c r="X208" s="490"/>
      <c r="Y208" s="490"/>
      <c r="Z208" s="490"/>
      <c r="AA208" s="490"/>
      <c r="AB208" s="490"/>
      <c r="AC208" s="490"/>
      <c r="AD208" s="490"/>
      <c r="AE208" s="490"/>
      <c r="AF208" s="490"/>
      <c r="AG208" s="490"/>
      <c r="AH208" s="490"/>
      <c r="AI208" s="490"/>
      <c r="AJ208" s="490"/>
      <c r="AK208" s="490"/>
      <c r="AL208" s="179"/>
    </row>
    <row r="209" customFormat="false" ht="13.5" hidden="false" customHeight="false" outlineLevel="0" collapsed="false">
      <c r="A209" s="179"/>
      <c r="B209" s="179"/>
      <c r="C209" s="490"/>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row>
    <row r="210" customFormat="false" ht="13.5" hidden="false" customHeight="false" outlineLevel="0" collapsed="false">
      <c r="A210" s="179"/>
      <c r="B210" s="179"/>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row>
    <row r="211" customFormat="false" ht="13.5" hidden="false" customHeight="false" outlineLevel="0" collapsed="false">
      <c r="A211" s="179"/>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row>
    <row r="212" customFormat="false" ht="13.5" hidden="false" customHeight="false" outlineLevel="0" collapsed="false">
      <c r="A212" s="179"/>
      <c r="B212" s="179"/>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179"/>
      <c r="AE212" s="179"/>
      <c r="AF212" s="179"/>
      <c r="AG212" s="179"/>
      <c r="AH212" s="179"/>
      <c r="AI212" s="179"/>
      <c r="AJ212" s="179"/>
      <c r="AK212" s="179"/>
      <c r="AL212" s="179"/>
    </row>
    <row r="213" customFormat="false" ht="13.5" hidden="false" customHeight="false" outlineLevel="0" collapsed="false">
      <c r="A213" s="179"/>
      <c r="B213" s="179"/>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row>
  </sheetData>
  <sheetProtection algorithmName="SHA-512" hashValue="mh2Y3qrfE6MKPm/H7QbicsEuQ+Yy9hJofgMTO3mnrlPuc9HK3w1WNw3QqFnBzMATGkBs2ctzVsRkgOnycMLoDQ==" saltValue="DHhFKnvxIkxgKwz3siQV+w==" spinCount="100000" sheet="true" formatCells="false" formatColumns="false" formatRows="false"/>
  <mergeCells count="26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Y21:Y22"/>
    <mergeCell ref="AM21:BA21"/>
    <mergeCell ref="C22:P22"/>
    <mergeCell ref="Q22:V22"/>
    <mergeCell ref="B24:W24"/>
    <mergeCell ref="C25:P25"/>
    <mergeCell ref="Q25:V25"/>
    <mergeCell ref="Y25:Y26"/>
    <mergeCell ref="AA25:AA28"/>
    <mergeCell ref="C26:P26"/>
    <mergeCell ref="Q26:V26"/>
    <mergeCell ref="C27:P27"/>
    <mergeCell ref="Q27:V27"/>
    <mergeCell ref="AM27:BA27"/>
    <mergeCell ref="C28:P28"/>
    <mergeCell ref="Q28:V28"/>
    <mergeCell ref="AM28:BA28"/>
    <mergeCell ref="B29:B30"/>
    <mergeCell ref="C29:E30"/>
    <mergeCell ref="G29:J29"/>
    <mergeCell ref="K29:N30"/>
    <mergeCell ref="O29:P30"/>
    <mergeCell ref="Q29:T30"/>
    <mergeCell ref="U29:AK30"/>
    <mergeCell ref="G30:J30"/>
    <mergeCell ref="C32:AK32"/>
    <mergeCell ref="C33:AK33"/>
    <mergeCell ref="C36:P36"/>
    <mergeCell ref="Q36:V36"/>
    <mergeCell ref="Y36:Y40"/>
    <mergeCell ref="AM36:BA40"/>
    <mergeCell ref="B37:B38"/>
    <mergeCell ref="C37:P37"/>
    <mergeCell ref="Q37:V37"/>
    <mergeCell ref="C38:P38"/>
    <mergeCell ref="Q38:V38"/>
    <mergeCell ref="C39:P39"/>
    <mergeCell ref="Q39:V39"/>
    <mergeCell ref="C40:P40"/>
    <mergeCell ref="Q40:V40"/>
    <mergeCell ref="B41:B46"/>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AM67:BA68"/>
    <mergeCell ref="D70:AH70"/>
    <mergeCell ref="C71:T71"/>
    <mergeCell ref="U71:Y71"/>
    <mergeCell ref="AC71:AC72"/>
    <mergeCell ref="C72:T72"/>
    <mergeCell ref="U72:Y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M82:N82"/>
    <mergeCell ref="O82:AK82"/>
    <mergeCell ref="AI84:AK84"/>
    <mergeCell ref="AI86:AK86"/>
    <mergeCell ref="C88:T88"/>
    <mergeCell ref="C89:D89"/>
    <mergeCell ref="E89:R89"/>
    <mergeCell ref="C94:R94"/>
    <mergeCell ref="C95:D95"/>
    <mergeCell ref="E95:R95"/>
    <mergeCell ref="B96:B100"/>
    <mergeCell ref="D96:AK96"/>
    <mergeCell ref="C97:C100"/>
    <mergeCell ref="D97:G100"/>
    <mergeCell ref="H97:H98"/>
    <mergeCell ref="I97:I98"/>
    <mergeCell ref="J97:AK97"/>
    <mergeCell ref="J98:AK98"/>
    <mergeCell ref="AM98:BA98"/>
    <mergeCell ref="H99:H100"/>
    <mergeCell ref="I99:I100"/>
    <mergeCell ref="S99:AK99"/>
    <mergeCell ref="J100:AK100"/>
    <mergeCell ref="AM100:BA100"/>
    <mergeCell ref="M103:N103"/>
    <mergeCell ref="O103:AK103"/>
    <mergeCell ref="B107:C107"/>
    <mergeCell ref="D107:Q107"/>
    <mergeCell ref="C108:AK108"/>
    <mergeCell ref="B109:B111"/>
    <mergeCell ref="C109:F111"/>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B136:E139"/>
    <mergeCell ref="G136:AK136"/>
    <mergeCell ref="G137:AJ137"/>
    <mergeCell ref="AN137:BA138"/>
    <mergeCell ref="G138:AJ138"/>
    <mergeCell ref="G139:AJ139"/>
    <mergeCell ref="B140:E143"/>
    <mergeCell ref="G140:AK140"/>
    <mergeCell ref="G141:AJ141"/>
    <mergeCell ref="AN141:BA142"/>
    <mergeCell ref="G142:AJ142"/>
    <mergeCell ref="G143:AK143"/>
    <mergeCell ref="B144:E147"/>
    <mergeCell ref="G144:AJ144"/>
    <mergeCell ref="G145:AK145"/>
    <mergeCell ref="AN145:BA146"/>
    <mergeCell ref="G146:AJ146"/>
    <mergeCell ref="G147:AJ147"/>
    <mergeCell ref="B148:E151"/>
    <mergeCell ref="G148:AK148"/>
    <mergeCell ref="G149:AJ149"/>
    <mergeCell ref="AN149:BA150"/>
    <mergeCell ref="G150:AJ150"/>
    <mergeCell ref="G151:AK151"/>
    <mergeCell ref="B152:E155"/>
    <mergeCell ref="G152:AJ152"/>
    <mergeCell ref="G153:AK153"/>
    <mergeCell ref="AN153:BA154"/>
    <mergeCell ref="G154:AJ154"/>
    <mergeCell ref="G155:AJ155"/>
    <mergeCell ref="B156:E159"/>
    <mergeCell ref="G156:AK156"/>
    <mergeCell ref="G157:AJ157"/>
    <mergeCell ref="AN157:BA158"/>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B179:B180"/>
    <mergeCell ref="C179:AJ179"/>
    <mergeCell ref="C180:AJ180"/>
    <mergeCell ref="C181:AJ181"/>
    <mergeCell ref="B183:AK183"/>
    <mergeCell ref="C184:I184"/>
    <mergeCell ref="J184:AJ184"/>
    <mergeCell ref="B185:B188"/>
    <mergeCell ref="C185:I188"/>
    <mergeCell ref="J185:AJ185"/>
    <mergeCell ref="J186:AJ186"/>
    <mergeCell ref="J187:AJ187"/>
    <mergeCell ref="J188:AJ188"/>
    <mergeCell ref="B189:B190"/>
    <mergeCell ref="C189:I190"/>
    <mergeCell ref="J189:AJ189"/>
    <mergeCell ref="J190:AJ190"/>
    <mergeCell ref="C191:I191"/>
    <mergeCell ref="J191:AJ191"/>
    <mergeCell ref="C192:I192"/>
    <mergeCell ref="J192:AJ192"/>
    <mergeCell ref="C193:I193"/>
    <mergeCell ref="J193:AJ193"/>
  </mergeCells>
  <conditionalFormatting sqref="B53:AK56">
    <cfRule type="expression" priority="2" aboveAverage="0" equalAverage="0" bottom="0" percent="0" rank="0" text="" dxfId="0">
      <formula>$Q$46=""</formula>
    </cfRule>
  </conditionalFormatting>
  <conditionalFormatting sqref="B84:AK84">
    <cfRule type="expression" priority="3" aboveAverage="0" equalAverage="0" bottom="0" percent="0" rank="0" text="" dxfId="1">
      <formula>$AI$84=""</formula>
    </cfRule>
  </conditionalFormatting>
  <conditionalFormatting sqref="B86:AK86">
    <cfRule type="expression" priority="4" aboveAverage="0" equalAverage="0" bottom="0" percent="0" rank="0" text="" dxfId="2">
      <formula>$AI$86=""</formula>
    </cfRule>
  </conditionalFormatting>
  <conditionalFormatting sqref="B107:AK112">
    <cfRule type="expression" priority="5" aboveAverage="0" equalAverage="0" bottom="0" percent="0" rank="0" text="" dxfId="3">
      <formula>$AM$106="記入不要"</formula>
    </cfRule>
  </conditionalFormatting>
  <conditionalFormatting sqref="S117">
    <cfRule type="expression" priority="6" aboveAverage="0" equalAverage="0" bottom="0" percent="0" rank="0" text="" dxfId="4">
      <formula>$S$117="○"</formula>
    </cfRule>
  </conditionalFormatting>
  <conditionalFormatting sqref="S118">
    <cfRule type="expression" priority="7" aboveAverage="0" equalAverage="0" bottom="0" percent="0" rank="0" text="" dxfId="5">
      <formula>$S$118="○"</formula>
    </cfRule>
  </conditionalFormatting>
  <conditionalFormatting sqref="S119">
    <cfRule type="expression" priority="8" aboveAverage="0" equalAverage="0" bottom="0" percent="0" rank="0" text="" dxfId="6">
      <formula>$S$119="○"</formula>
    </cfRule>
  </conditionalFormatting>
  <conditionalFormatting sqref="B129:AK130">
    <cfRule type="expression" priority="9" aboveAverage="0" equalAverage="0" bottom="0" percent="0" rank="0" text="" dxfId="7">
      <formula>$AI$129=""</formula>
    </cfRule>
  </conditionalFormatting>
  <conditionalFormatting sqref="B132:AK133">
    <cfRule type="expression" priority="10" aboveAverage="0" equalAverage="0" bottom="0" percent="0" rank="0" text="" dxfId="8">
      <formula>$AI$132=""</formula>
    </cfRule>
  </conditionalFormatting>
  <conditionalFormatting sqref="B84:AK101">
    <cfRule type="expression" priority="11" aboveAverage="0" equalAverage="0" bottom="0" percent="0" rank="0" text="" dxfId="9">
      <formula>$AM$82=1</formula>
    </cfRule>
  </conditionalFormatting>
  <conditionalFormatting sqref="B105:AK112">
    <cfRule type="expression" priority="12" aboveAverage="0" equalAverage="0" bottom="0" percent="0" rank="0" text="" dxfId="10">
      <formula>$AM$103=1</formula>
    </cfRule>
  </conditionalFormatting>
  <conditionalFormatting sqref="B27:Z27">
    <cfRule type="expression" priority="13" aboveAverage="0" equalAverage="0" bottom="0" percent="0" rank="0" text="" dxfId="11">
      <formula>$Y$25="○"</formula>
    </cfRule>
  </conditionalFormatting>
  <conditionalFormatting sqref="Z25:Z26">
    <cfRule type="expression" priority="14" aboveAverage="0" equalAverage="0" bottom="0" percent="0" rank="0" text="" dxfId="12">
      <formula>$Y$25="○"</formula>
    </cfRule>
  </conditionalFormatting>
  <conditionalFormatting sqref="Y25:Y26">
    <cfRule type="expression" priority="15" aboveAverage="0" equalAverage="0" bottom="0" percent="0" rank="0" text="" dxfId="13">
      <formula>$Y$25="○"</formula>
    </cfRule>
  </conditionalFormatting>
  <conditionalFormatting sqref="AA25">
    <cfRule type="expression" priority="16" aboveAverage="0" equalAverage="0" bottom="0" percent="0" rank="0" text="" dxfId="14">
      <formula>$Y$25="○"</formula>
    </cfRule>
  </conditionalFormatting>
  <conditionalFormatting sqref="AB25:AB28">
    <cfRule type="expression" priority="17" aboveAverage="0" equalAverage="0" bottom="0" percent="0" rank="0" text="" dxfId="15">
      <formula>$Y$25="○"</formula>
    </cfRule>
  </conditionalFormatting>
  <conditionalFormatting sqref="AM98:BA98">
    <cfRule type="expression" priority="18" aboveAverage="0" equalAverage="0" bottom="0" percent="0" rank="0" text="" dxfId="16">
      <formula>OR(AND($AM$95=0,$J$98=""),AND($AN$95=1,$J$98&lt;&gt;""))</formula>
    </cfRule>
  </conditionalFormatting>
  <conditionalFormatting sqref="AM100:BA100">
    <cfRule type="expression" priority="19" aboveAverage="0" equalAverage="0" bottom="0" percent="0" rank="0" text="" dxfId="17">
      <formula>OR(AND($AO$95=0,$J$100=""),AND($AO$95=1,$J$100&lt;&gt;""))</formula>
    </cfRule>
  </conditionalFormatting>
  <conditionalFormatting sqref="AM21:BA21">
    <cfRule type="expression" priority="20" aboveAverage="0" equalAverage="0" bottom="0" percent="0" rank="0" text="" dxfId="18">
      <formula>$Y$21="○"</formula>
    </cfRule>
  </conditionalFormatting>
  <conditionalFormatting sqref="AM28:BA28">
    <cfRule type="expression" priority="21" aboveAverage="0" equalAverage="0" bottom="0" percent="0" rank="0" text="" dxfId="19">
      <formula>OR($AK$28&lt;&gt;"×")</formula>
    </cfRule>
  </conditionalFormatting>
  <conditionalFormatting sqref="B28:Z28">
    <cfRule type="expression" priority="22" aboveAverage="0" equalAverage="0" bottom="0" percent="0" rank="0" text="" dxfId="20">
      <formula>$Y$25="○"</formula>
    </cfRule>
  </conditionalFormatting>
  <conditionalFormatting sqref="AM74:BA75">
    <cfRule type="expression" priority="23" aboveAverage="0" equalAverage="0" bottom="0" percent="0" rank="0" text="" dxfId="21">
      <formula>OR($U$71=0,$AI$74="○")</formula>
    </cfRule>
  </conditionalFormatting>
  <conditionalFormatting sqref="AM78:BA79">
    <cfRule type="expression" priority="24" aboveAverage="0" equalAverage="0" bottom="0" percent="0" rank="0" text="" dxfId="22">
      <formula>OR($U$71=0,$AI$78="○")</formula>
    </cfRule>
  </conditionalFormatting>
  <conditionalFormatting sqref="B121:AK126">
    <cfRule type="expression" priority="25" aboveAverage="0" equalAverage="0" bottom="0" percent="0" rank="0" text="" dxfId="23">
      <formula>$AM$117&lt;&gt;"×"</formula>
    </cfRule>
  </conditionalFormatting>
  <conditionalFormatting sqref="AM36:BA40">
    <cfRule type="expression" priority="26" aboveAverage="0" equalAverage="0" bottom="0" percent="0" rank="0" text="" dxfId="24">
      <formula>$Y$36="○"</formula>
    </cfRule>
  </conditionalFormatting>
  <conditionalFormatting sqref="AN135:BA135">
    <cfRule type="expression" priority="27" aboveAverage="0" equalAverage="0" bottom="0" percent="0" rank="0" text="" dxfId="25">
      <formula>OR($AI$129="",AND($AI$129="該当",COUNTIF($AM$136:$AM$159,1)&gt;=1))</formula>
    </cfRule>
  </conditionalFormatting>
  <conditionalFormatting sqref="AN137:BA138">
    <cfRule type="expression" priority="28" aboveAverage="0" equalAverage="0" bottom="0" percent="0" rank="0" text="" dxfId="26">
      <formula>OR($AI$132="",AND($AI$132="該当",COUNTIF($AM$136:$AM$139,1)&gt;=1))</formula>
    </cfRule>
  </conditionalFormatting>
  <conditionalFormatting sqref="AN141:BA142">
    <cfRule type="expression" priority="29" aboveAverage="0" equalAverage="0" bottom="0" percent="0" rank="0" text="" dxfId="27">
      <formula>OR($AI$132="",AND($AI$132="該当",COUNTIF($AM$140:$AM$143,1)&gt;=1))</formula>
    </cfRule>
  </conditionalFormatting>
  <conditionalFormatting sqref="AN145:BA146">
    <cfRule type="expression" priority="30" aboveAverage="0" equalAverage="0" bottom="0" percent="0" rank="0" text="" dxfId="28">
      <formula>OR($AI$132="",AND($AI$132="該当",COUNTIF($AM$144:$AM$147,1)&gt;=1))</formula>
    </cfRule>
  </conditionalFormatting>
  <conditionalFormatting sqref="AN149:BA150">
    <cfRule type="expression" priority="31" aboveAverage="0" equalAverage="0" bottom="0" percent="0" rank="0" text="" dxfId="29">
      <formula>OR($AI$132="",AND($AI$132="該当",COUNTIF($AM$148:$AM$151,1)&gt;=1))</formula>
    </cfRule>
  </conditionalFormatting>
  <conditionalFormatting sqref="AN153:BA154">
    <cfRule type="expression" priority="32" aboveAverage="0" equalAverage="0" bottom="0" percent="0" rank="0" text="" dxfId="30">
      <formula>OR($AI$132="",AND($AI$132="該当",COUNTIF($AM$152:$AM$155,1)&gt;=1))</formula>
    </cfRule>
  </conditionalFormatting>
  <conditionalFormatting sqref="AN157:BA158">
    <cfRule type="expression" priority="33" aboveAverage="0" equalAverage="0" bottom="0" percent="0" rank="0" text="" dxfId="31">
      <formula>OR($AI$132="",AND($AI$132="該当",COUNTIF($AM$156:$AM$159,1)&gt;=1))</formula>
    </cfRule>
  </conditionalFormatting>
  <conditionalFormatting sqref="AM20:BA20">
    <cfRule type="expression" priority="34" aboveAverage="0" equalAverage="0" bottom="0" percent="0" rank="0" text="" dxfId="32">
      <formula>$Y$20&lt;&gt;"×"</formula>
    </cfRule>
  </conditionalFormatting>
  <conditionalFormatting sqref="X20:Y20">
    <cfRule type="expression" priority="35" aboveAverage="0" equalAverage="0" bottom="0" percent="0" rank="0" text="" dxfId="33">
      <formula>$Y$20&lt;&gt;"×"</formula>
    </cfRule>
  </conditionalFormatting>
  <conditionalFormatting sqref="AM20:BA21">
    <cfRule type="expression" priority="36" aboveAverage="0" equalAverage="0" bottom="0" percent="0" rank="0" text="" dxfId="34">
      <formula>AND($Y$20&lt;&gt;"×",$Y$21="○")</formula>
    </cfRule>
  </conditionalFormatting>
  <conditionalFormatting sqref="AM60:BA60">
    <cfRule type="expression" priority="37" aboveAverage="0" equalAverage="0" bottom="0" percent="0" rank="0" text="" dxfId="35">
      <formula>$AH$60&lt;&gt;"×"</formula>
    </cfRule>
  </conditionalFormatting>
  <conditionalFormatting sqref="AM60:BA61">
    <cfRule type="expression" priority="38" aboveAverage="0" equalAverage="0" bottom="0" percent="0" rank="0" text="" dxfId="36">
      <formula>AND($AH$60&lt;&gt;"×",$AH$61&lt;&gt;"×")</formula>
    </cfRule>
  </conditionalFormatting>
  <conditionalFormatting sqref="AM61:BA61">
    <cfRule type="expression" priority="39" aboveAverage="0" equalAverage="0" bottom="0" percent="0" rank="0" text="" dxfId="37">
      <formula>$AH$61&lt;&gt;"×"</formula>
    </cfRule>
  </conditionalFormatting>
  <conditionalFormatting sqref="AN126:BA126">
    <cfRule type="expression" priority="40" aboveAverage="0" equalAverage="0" bottom="0" percent="0" rank="0" text="" dxfId="38">
      <formula>OR(AND($AM$126=0),AND($AM$126=1,$F$126&lt;&gt;""))</formula>
    </cfRule>
  </conditionalFormatting>
  <conditionalFormatting sqref="AM67:BA68">
    <cfRule type="expression" priority="41" aboveAverage="0" equalAverage="0" bottom="0" percent="0" rank="0" text="" dxfId="39">
      <formula>$AB$67&lt;&gt;"×"</formula>
    </cfRule>
  </conditionalFormatting>
  <conditionalFormatting sqref="AM121:BA121">
    <cfRule type="expression" priority="42" aboveAverage="0" equalAverage="0" bottom="0" percent="0" rank="0" text="" dxfId="40">
      <formula>OR($AM$117&lt;&gt;"×",$AK$121="○")</formula>
    </cfRule>
  </conditionalFormatting>
  <conditionalFormatting sqref="AK28">
    <cfRule type="expression" priority="43" aboveAverage="0" equalAverage="0" bottom="0" percent="0" rank="0" text="" dxfId="41">
      <formula>$AM$82=1</formula>
    </cfRule>
  </conditionalFormatting>
  <conditionalFormatting sqref="AM27:BA27">
    <cfRule type="expression" priority="44" aboveAverage="0" equalAverage="0" bottom="0" percent="0" rank="0" text="" dxfId="42">
      <formula>OR($Y$25="○",$AA$25="○")</formula>
    </cfRule>
  </conditionalFormatting>
  <conditionalFormatting sqref="AM27:BA28">
    <cfRule type="expression" priority="45" aboveAverage="0" equalAverage="0" bottom="0" percent="0" rank="0" text="" dxfId="43">
      <formula>AND(OR($Y$25="○",$AA$25="○"),$AK$28&lt;&gt;"×")</formula>
    </cfRule>
  </conditionalFormatting>
  <conditionalFormatting sqref="AK179:AK181">
    <cfRule type="expression" priority="46" aboveAverage="0" equalAverage="0" bottom="0" percent="0" rank="0" text="" dxfId="44">
      <formula>AK179=""</formula>
    </cfRule>
  </conditionalFormatting>
  <conditionalFormatting sqref="AK184:AK193">
    <cfRule type="expression" priority="47" aboveAverage="0" equalAverage="0" bottom="0" percent="0" rank="0" text="" dxfId="45">
      <formula>AK184=""</formula>
    </cfRule>
  </conditionalFormatting>
  <dataValidations count="2">
    <dataValidation allowBlank="true" operator="between" showDropDown="false" showErrorMessage="true" showInputMessage="true" sqref="B13 L13 L15 O15:V15 AA15:AB15 AE15:AK15 L16:S16 X21:Y21 L47:S47 AK164 E170:F170 H170:I170 K170:L170 T171" type="none">
      <formula1>0</formula1>
      <formula2>0</formula2>
    </dataValidation>
    <dataValidation allowBlank="true" operator="between" showDropDown="false" showErrorMessage="true" showInputMessage="true" sqref="N81:P81 N113:P113"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51" man="true" max="16383" min="0"/>
    <brk id="102" man="true" max="16383" min="0"/>
    <brk id="127" man="true" max="16383" min="0"/>
    <brk id="17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11520</xdr:colOff>
                    <xdr:row>95</xdr:row>
                    <xdr:rowOff>362520</xdr:rowOff>
                  </from>
                  <to>
                    <xdr:col>2</xdr:col>
                    <xdr:colOff>-881640</xdr:colOff>
                    <xdr:row>96</xdr:row>
                    <xdr:rowOff>302760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95400</xdr:colOff>
                    <xdr:row>87</xdr:row>
                    <xdr:rowOff>200160</xdr:rowOff>
                  </from>
                  <to>
                    <xdr:col>3</xdr:col>
                    <xdr:colOff>181080</xdr:colOff>
                    <xdr:row>88</xdr:row>
                    <xdr:rowOff>237960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85680</xdr:colOff>
                    <xdr:row>94</xdr:row>
                    <xdr:rowOff>19080</xdr:rowOff>
                  </from>
                  <to>
                    <xdr:col>3</xdr:col>
                    <xdr:colOff>181080</xdr:colOff>
                    <xdr:row>95</xdr:row>
                    <xdr:rowOff>-18720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6</xdr:col>
                    <xdr:colOff>190440</xdr:colOff>
                    <xdr:row>96</xdr:row>
                    <xdr:rowOff>276120</xdr:rowOff>
                  </from>
                  <to>
                    <xdr:col>8</xdr:col>
                    <xdr:colOff>75960</xdr:colOff>
                    <xdr:row>97</xdr:row>
                    <xdr:rowOff>161640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6</xdr:col>
                    <xdr:colOff>190440</xdr:colOff>
                    <xdr:row>99</xdr:row>
                    <xdr:rowOff>0</xdr:rowOff>
                  </from>
                  <to>
                    <xdr:col>8</xdr:col>
                    <xdr:colOff>75960</xdr:colOff>
                    <xdr:row>100</xdr:row>
                    <xdr:rowOff>-180720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7">
                <anchor moveWithCells="true" sizeWithCells="false">
                  <from>
                    <xdr:col>12</xdr:col>
                    <xdr:colOff>85680</xdr:colOff>
                    <xdr:row>102</xdr:row>
                    <xdr:rowOff>19080</xdr:rowOff>
                  </from>
                  <to>
                    <xdr:col>13</xdr:col>
                    <xdr:colOff>222120</xdr:colOff>
                    <xdr:row>103</xdr:row>
                    <xdr:rowOff>28440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8">
                <anchor moveWithCells="true" sizeWithCells="false">
                  <from>
                    <xdr:col>1</xdr:col>
                    <xdr:colOff>104760</xdr:colOff>
                    <xdr:row>105</xdr:row>
                    <xdr:rowOff>190440</xdr:rowOff>
                  </from>
                  <to>
                    <xdr:col>2</xdr:col>
                    <xdr:colOff>171360</xdr:colOff>
                    <xdr:row>106</xdr:row>
                    <xdr:rowOff>228600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59">
                <anchor moveWithCells="true" sizeWithCells="false">
                  <from>
                    <xdr:col>5</xdr:col>
                    <xdr:colOff>190440</xdr:colOff>
                    <xdr:row>108</xdr:row>
                    <xdr:rowOff>57240</xdr:rowOff>
                  </from>
                  <to>
                    <xdr:col>7</xdr:col>
                    <xdr:colOff>75960</xdr:colOff>
                    <xdr:row>109</xdr:row>
                    <xdr:rowOff>-47520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0">
                <anchor moveWithCells="true" sizeWithCells="false">
                  <from>
                    <xdr:col>5</xdr:col>
                    <xdr:colOff>200160</xdr:colOff>
                    <xdr:row>109</xdr:row>
                    <xdr:rowOff>133200</xdr:rowOff>
                  </from>
                  <to>
                    <xdr:col>7</xdr:col>
                    <xdr:colOff>76320</xdr:colOff>
                    <xdr:row>110</xdr:row>
                    <xdr:rowOff>-104760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1">
                <anchor moveWithCells="true" sizeWithCells="false">
                  <from>
                    <xdr:col>5</xdr:col>
                    <xdr:colOff>200160</xdr:colOff>
                    <xdr:row>110</xdr:row>
                    <xdr:rowOff>123840</xdr:rowOff>
                  </from>
                  <to>
                    <xdr:col>7</xdr:col>
                    <xdr:colOff>57240</xdr:colOff>
                    <xdr:row>111</xdr:row>
                    <xdr:rowOff>-114120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2">
                <anchor moveWithCells="true" sizeWithCells="false">
                  <from>
                    <xdr:col>1</xdr:col>
                    <xdr:colOff>209520</xdr:colOff>
                    <xdr:row>121</xdr:row>
                    <xdr:rowOff>209520</xdr:rowOff>
                  </from>
                  <to>
                    <xdr:col>3</xdr:col>
                    <xdr:colOff>57240</xdr:colOff>
                    <xdr:row>123</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3">
                <anchor moveWithCells="true" sizeWithCells="false">
                  <from>
                    <xdr:col>1</xdr:col>
                    <xdr:colOff>209520</xdr:colOff>
                    <xdr:row>122</xdr:row>
                    <xdr:rowOff>190440</xdr:rowOff>
                  </from>
                  <to>
                    <xdr:col>3</xdr:col>
                    <xdr:colOff>57240</xdr:colOff>
                    <xdr:row>124</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264">
                <anchor moveWithCells="true" sizeWithCells="false">
                  <from>
                    <xdr:col>1</xdr:col>
                    <xdr:colOff>209520</xdr:colOff>
                    <xdr:row>124</xdr:row>
                    <xdr:rowOff>47520</xdr:rowOff>
                  </from>
                  <to>
                    <xdr:col>3</xdr:col>
                    <xdr:colOff>57240</xdr:colOff>
                    <xdr:row>125</xdr:row>
                    <xdr:rowOff>-28800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265">
                <anchor moveWithCells="true" sizeWithCells="false">
                  <from>
                    <xdr:col>1</xdr:col>
                    <xdr:colOff>209520</xdr:colOff>
                    <xdr:row>125</xdr:row>
                    <xdr:rowOff>0</xdr:rowOff>
                  </from>
                  <to>
                    <xdr:col>3</xdr:col>
                    <xdr:colOff>66600</xdr:colOff>
                    <xdr:row>126</xdr:row>
                    <xdr:rowOff>-9360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266">
                <anchor moveWithCells="true" sizeWithCells="false">
                  <from>
                    <xdr:col>4</xdr:col>
                    <xdr:colOff>190440</xdr:colOff>
                    <xdr:row>134</xdr:row>
                    <xdr:rowOff>162000</xdr:rowOff>
                  </from>
                  <to>
                    <xdr:col>5</xdr:col>
                    <xdr:colOff>232920</xdr:colOff>
                    <xdr:row>135</xdr:row>
                    <xdr:rowOff>181080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267">
                <anchor moveWithCells="true" sizeWithCells="false">
                  <from>
                    <xdr:col>4</xdr:col>
                    <xdr:colOff>190440</xdr:colOff>
                    <xdr:row>135</xdr:row>
                    <xdr:rowOff>162000</xdr:rowOff>
                  </from>
                  <to>
                    <xdr:col>5</xdr:col>
                    <xdr:colOff>232920</xdr:colOff>
                    <xdr:row>137</xdr:row>
                    <xdr:rowOff>28800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268">
                <anchor moveWithCells="true" sizeWithCells="false">
                  <from>
                    <xdr:col>4</xdr:col>
                    <xdr:colOff>190440</xdr:colOff>
                    <xdr:row>136</xdr:row>
                    <xdr:rowOff>152280</xdr:rowOff>
                  </from>
                  <to>
                    <xdr:col>5</xdr:col>
                    <xdr:colOff>232920</xdr:colOff>
                    <xdr:row>138</xdr:row>
                    <xdr:rowOff>28440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269">
                <anchor moveWithCells="true" sizeWithCells="false">
                  <from>
                    <xdr:col>4</xdr:col>
                    <xdr:colOff>190440</xdr:colOff>
                    <xdr:row>137</xdr:row>
                    <xdr:rowOff>152280</xdr:rowOff>
                  </from>
                  <to>
                    <xdr:col>5</xdr:col>
                    <xdr:colOff>232920</xdr:colOff>
                    <xdr:row>139</xdr:row>
                    <xdr:rowOff>28440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270">
                <anchor moveWithCells="true" sizeWithCells="false">
                  <from>
                    <xdr:col>4</xdr:col>
                    <xdr:colOff>190440</xdr:colOff>
                    <xdr:row>139</xdr:row>
                    <xdr:rowOff>38160</xdr:rowOff>
                  </from>
                  <to>
                    <xdr:col>5</xdr:col>
                    <xdr:colOff>232920</xdr:colOff>
                    <xdr:row>140</xdr:row>
                    <xdr:rowOff>-76320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71">
                <anchor moveWithCells="true" sizeWithCells="false">
                  <from>
                    <xdr:col>4</xdr:col>
                    <xdr:colOff>190440</xdr:colOff>
                    <xdr:row>139</xdr:row>
                    <xdr:rowOff>295200</xdr:rowOff>
                  </from>
                  <to>
                    <xdr:col>5</xdr:col>
                    <xdr:colOff>232920</xdr:colOff>
                    <xdr:row>141</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72">
                <anchor moveWithCells="true" sizeWithCells="false">
                  <from>
                    <xdr:col>4</xdr:col>
                    <xdr:colOff>190440</xdr:colOff>
                    <xdr:row>140</xdr:row>
                    <xdr:rowOff>142920</xdr:rowOff>
                  </from>
                  <to>
                    <xdr:col>5</xdr:col>
                    <xdr:colOff>232920</xdr:colOff>
                    <xdr:row>142</xdr:row>
                    <xdr:rowOff>28440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73">
                <anchor moveWithCells="true" sizeWithCells="false">
                  <from>
                    <xdr:col>4</xdr:col>
                    <xdr:colOff>190440</xdr:colOff>
                    <xdr:row>141</xdr:row>
                    <xdr:rowOff>162000</xdr:rowOff>
                  </from>
                  <to>
                    <xdr:col>5</xdr:col>
                    <xdr:colOff>232920</xdr:colOff>
                    <xdr:row>143</xdr:row>
                    <xdr:rowOff>9720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74">
                <anchor moveWithCells="true" sizeWithCells="false">
                  <from>
                    <xdr:col>4</xdr:col>
                    <xdr:colOff>190440</xdr:colOff>
                    <xdr:row>142</xdr:row>
                    <xdr:rowOff>181080</xdr:rowOff>
                  </from>
                  <to>
                    <xdr:col>5</xdr:col>
                    <xdr:colOff>232920</xdr:colOff>
                    <xdr:row>144</xdr:row>
                    <xdr:rowOff>28800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75">
                <anchor moveWithCells="true" sizeWithCells="false">
                  <from>
                    <xdr:col>4</xdr:col>
                    <xdr:colOff>190440</xdr:colOff>
                    <xdr:row>144</xdr:row>
                    <xdr:rowOff>28440</xdr:rowOff>
                  </from>
                  <to>
                    <xdr:col>5</xdr:col>
                    <xdr:colOff>232920</xdr:colOff>
                    <xdr:row>145</xdr:row>
                    <xdr:rowOff>-47880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76">
                <anchor moveWithCells="true" sizeWithCells="false">
                  <from>
                    <xdr:col>4</xdr:col>
                    <xdr:colOff>190440</xdr:colOff>
                    <xdr:row>144</xdr:row>
                    <xdr:rowOff>266760</xdr:rowOff>
                  </from>
                  <to>
                    <xdr:col>5</xdr:col>
                    <xdr:colOff>232920</xdr:colOff>
                    <xdr:row>146</xdr:row>
                    <xdr:rowOff>28440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77">
                <anchor moveWithCells="true" sizeWithCells="false">
                  <from>
                    <xdr:col>4</xdr:col>
                    <xdr:colOff>190440</xdr:colOff>
                    <xdr:row>145</xdr:row>
                    <xdr:rowOff>152280</xdr:rowOff>
                  </from>
                  <to>
                    <xdr:col>5</xdr:col>
                    <xdr:colOff>232920</xdr:colOff>
                    <xdr:row>147</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8">
                <anchor moveWithCells="true" sizeWithCells="false">
                  <from>
                    <xdr:col>4</xdr:col>
                    <xdr:colOff>190440</xdr:colOff>
                    <xdr:row>147</xdr:row>
                    <xdr:rowOff>28440</xdr:rowOff>
                  </from>
                  <to>
                    <xdr:col>5</xdr:col>
                    <xdr:colOff>232920</xdr:colOff>
                    <xdr:row>148</xdr:row>
                    <xdr:rowOff>-47880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79">
                <anchor moveWithCells="true" sizeWithCells="false">
                  <from>
                    <xdr:col>4</xdr:col>
                    <xdr:colOff>190440</xdr:colOff>
                    <xdr:row>147</xdr:row>
                    <xdr:rowOff>257040</xdr:rowOff>
                  </from>
                  <to>
                    <xdr:col>5</xdr:col>
                    <xdr:colOff>232920</xdr:colOff>
                    <xdr:row>148</xdr:row>
                    <xdr:rowOff>190440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80">
                <anchor moveWithCells="true" sizeWithCells="false">
                  <from>
                    <xdr:col>4</xdr:col>
                    <xdr:colOff>190440</xdr:colOff>
                    <xdr:row>148</xdr:row>
                    <xdr:rowOff>162000</xdr:rowOff>
                  </from>
                  <to>
                    <xdr:col>5</xdr:col>
                    <xdr:colOff>232920</xdr:colOff>
                    <xdr:row>150</xdr:row>
                    <xdr:rowOff>28800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281">
                <anchor moveWithCells="true" sizeWithCells="false">
                  <from>
                    <xdr:col>4</xdr:col>
                    <xdr:colOff>190440</xdr:colOff>
                    <xdr:row>149</xdr:row>
                    <xdr:rowOff>162000</xdr:rowOff>
                  </from>
                  <to>
                    <xdr:col>5</xdr:col>
                    <xdr:colOff>232920</xdr:colOff>
                    <xdr:row>151</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282">
                <anchor moveWithCells="true" sizeWithCells="false">
                  <from>
                    <xdr:col>4</xdr:col>
                    <xdr:colOff>190440</xdr:colOff>
                    <xdr:row>150</xdr:row>
                    <xdr:rowOff>181080</xdr:rowOff>
                  </from>
                  <to>
                    <xdr:col>5</xdr:col>
                    <xdr:colOff>232920</xdr:colOff>
                    <xdr:row>152</xdr:row>
                    <xdr:rowOff>28800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84">
                <anchor moveWithCells="true" sizeWithCells="false">
                  <from>
                    <xdr:col>4</xdr:col>
                    <xdr:colOff>190440</xdr:colOff>
                    <xdr:row>152</xdr:row>
                    <xdr:rowOff>19080</xdr:rowOff>
                  </from>
                  <to>
                    <xdr:col>5</xdr:col>
                    <xdr:colOff>232920</xdr:colOff>
                    <xdr:row>153</xdr:row>
                    <xdr:rowOff>-47520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85">
                <anchor moveWithCells="true" sizeWithCells="false">
                  <from>
                    <xdr:col>4</xdr:col>
                    <xdr:colOff>190440</xdr:colOff>
                    <xdr:row>152</xdr:row>
                    <xdr:rowOff>247680</xdr:rowOff>
                  </from>
                  <to>
                    <xdr:col>5</xdr:col>
                    <xdr:colOff>232920</xdr:colOff>
                    <xdr:row>154</xdr:row>
                    <xdr:rowOff>28440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286">
                <anchor moveWithCells="true" sizeWithCells="false">
                  <from>
                    <xdr:col>4</xdr:col>
                    <xdr:colOff>190440</xdr:colOff>
                    <xdr:row>153</xdr:row>
                    <xdr:rowOff>142920</xdr:rowOff>
                  </from>
                  <to>
                    <xdr:col>5</xdr:col>
                    <xdr:colOff>232920</xdr:colOff>
                    <xdr:row>155</xdr:row>
                    <xdr:rowOff>28440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287">
                <anchor moveWithCells="true" sizeWithCells="false">
                  <from>
                    <xdr:col>4</xdr:col>
                    <xdr:colOff>190440</xdr:colOff>
                    <xdr:row>154</xdr:row>
                    <xdr:rowOff>142920</xdr:rowOff>
                  </from>
                  <to>
                    <xdr:col>5</xdr:col>
                    <xdr:colOff>232920</xdr:colOff>
                    <xdr:row>156</xdr:row>
                    <xdr:rowOff>28440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288">
                <anchor moveWithCells="true" sizeWithCells="false">
                  <from>
                    <xdr:col>4</xdr:col>
                    <xdr:colOff>190440</xdr:colOff>
                    <xdr:row>154</xdr:row>
                    <xdr:rowOff>142920</xdr:rowOff>
                  </from>
                  <to>
                    <xdr:col>5</xdr:col>
                    <xdr:colOff>232920</xdr:colOff>
                    <xdr:row>156</xdr:row>
                    <xdr:rowOff>28440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289">
                <anchor moveWithCells="true" sizeWithCells="false">
                  <from>
                    <xdr:col>4</xdr:col>
                    <xdr:colOff>190440</xdr:colOff>
                    <xdr:row>155</xdr:row>
                    <xdr:rowOff>142920</xdr:rowOff>
                  </from>
                  <to>
                    <xdr:col>5</xdr:col>
                    <xdr:colOff>232920</xdr:colOff>
                    <xdr:row>157</xdr:row>
                    <xdr:rowOff>28440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290">
                <anchor moveWithCells="true" sizeWithCells="false">
                  <from>
                    <xdr:col>4</xdr:col>
                    <xdr:colOff>190440</xdr:colOff>
                    <xdr:row>156</xdr:row>
                    <xdr:rowOff>142920</xdr:rowOff>
                  </from>
                  <to>
                    <xdr:col>5</xdr:col>
                    <xdr:colOff>232920</xdr:colOff>
                    <xdr:row>158</xdr:row>
                    <xdr:rowOff>28440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291">
                <anchor moveWithCells="true" sizeWithCells="false">
                  <from>
                    <xdr:col>4</xdr:col>
                    <xdr:colOff>190440</xdr:colOff>
                    <xdr:row>157</xdr:row>
                    <xdr:rowOff>142920</xdr:rowOff>
                  </from>
                  <to>
                    <xdr:col>5</xdr:col>
                    <xdr:colOff>232920</xdr:colOff>
                    <xdr:row>159</xdr:row>
                    <xdr:rowOff>28440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252">
                <anchor moveWithCells="true" sizeWithCells="false">
                  <from>
                    <xdr:col>12</xdr:col>
                    <xdr:colOff>76320</xdr:colOff>
                    <xdr:row>80</xdr:row>
                    <xdr:rowOff>200160</xdr:rowOff>
                  </from>
                  <to>
                    <xdr:col>13</xdr:col>
                    <xdr:colOff>222120</xdr:colOff>
                    <xdr:row>81</xdr:row>
                    <xdr:rowOff>228600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94">
                <anchor moveWithCells="true" sizeWithCells="false">
                  <from>
                    <xdr:col>2</xdr:col>
                    <xdr:colOff>85680</xdr:colOff>
                    <xdr:row>66</xdr:row>
                    <xdr:rowOff>9360</xdr:rowOff>
                  </from>
                  <to>
                    <xdr:col>3</xdr:col>
                    <xdr:colOff>171360</xdr:colOff>
                    <xdr:row>67</xdr:row>
                    <xdr:rowOff>-9720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295">
                <anchor moveWithCells="true" sizeWithCells="false">
                  <from>
                    <xdr:col>5</xdr:col>
                    <xdr:colOff>0</xdr:colOff>
                    <xdr:row>27</xdr:row>
                    <xdr:rowOff>219240</xdr:rowOff>
                  </from>
                  <to>
                    <xdr:col>6</xdr:col>
                    <xdr:colOff>85680</xdr:colOff>
                    <xdr:row>29</xdr:row>
                    <xdr:rowOff>9720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96">
                <anchor moveWithCells="true" sizeWithCells="false">
                  <from>
                    <xdr:col>5</xdr:col>
                    <xdr:colOff>0</xdr:colOff>
                    <xdr:row>28</xdr:row>
                    <xdr:rowOff>219240</xdr:rowOff>
                  </from>
                  <to>
                    <xdr:col>6</xdr:col>
                    <xdr:colOff>85680</xdr:colOff>
                    <xdr:row>30</xdr:row>
                    <xdr:rowOff>9720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G115"/>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5.89"/>
    <col collapsed="false" customWidth="true" hidden="false" outlineLevel="0" max="9" min="2" style="1" width="1.72"/>
    <col collapsed="false" customWidth="true" hidden="false" outlineLevel="0" max="10" min="10" style="1" width="20.53"/>
    <col collapsed="false" customWidth="true" hidden="false" outlineLevel="0" max="11" min="11" style="1" width="10.05"/>
    <col collapsed="false" customWidth="true" hidden="false" outlineLevel="0" max="12" min="12" style="1" width="11.63"/>
    <col collapsed="false" customWidth="true" hidden="false" outlineLevel="0" max="13" min="13" style="1" width="22.98"/>
    <col collapsed="false" customWidth="true" hidden="false" outlineLevel="0" max="14" min="14" style="1" width="22.4"/>
    <col collapsed="false" customWidth="true" hidden="false" outlineLevel="0" max="15" min="15" style="1" width="11.63"/>
    <col collapsed="false" customWidth="true" hidden="false" outlineLevel="0" max="16" min="16" style="1" width="13.93"/>
    <col collapsed="false" customWidth="true" hidden="false" outlineLevel="0" max="17" min="17" style="1" width="11.63"/>
    <col collapsed="false" customWidth="true" hidden="false" outlineLevel="0" max="18" min="18" style="1" width="11.48"/>
    <col collapsed="false" customWidth="true" hidden="false" outlineLevel="0" max="19" min="19" style="1" width="12.78"/>
    <col collapsed="false" customWidth="true" hidden="false" outlineLevel="0" max="20" min="20" style="179" width="12.78"/>
    <col collapsed="false" customWidth="true" hidden="false" outlineLevel="0" max="21" min="21" style="1" width="14.37"/>
    <col collapsed="false" customWidth="true" hidden="false" outlineLevel="0" max="22" min="22" style="1" width="12.78"/>
    <col collapsed="false" customWidth="true" hidden="false" outlineLevel="0" max="23" min="23" style="1" width="11.77"/>
    <col collapsed="false" customWidth="true" hidden="false" outlineLevel="0" max="24" min="24" style="179" width="5.6"/>
    <col collapsed="false" customWidth="true" hidden="false" outlineLevel="0" max="25" min="25" style="179" width="6.18"/>
    <col collapsed="false" customWidth="true" hidden="false" outlineLevel="0" max="26" min="26" style="1" width="12.63"/>
    <col collapsed="false" customWidth="true" hidden="false" outlineLevel="0" max="27" min="27" style="1" width="13.64"/>
    <col collapsed="false" customWidth="true" hidden="false" outlineLevel="0" max="28" min="28" style="1" width="12.49"/>
    <col collapsed="false" customWidth="true" hidden="false" outlineLevel="0" max="29" min="29" style="62" width="8.47"/>
    <col collapsed="false" customWidth="true" hidden="false" outlineLevel="0" max="30" min="30" style="491" width="0.15"/>
    <col collapsed="false" customWidth="true" hidden="true" outlineLevel="0" max="32" min="31" style="491" width="26.14"/>
    <col collapsed="false" customWidth="true" hidden="true" outlineLevel="0" max="33" min="33" style="491" width="24.7"/>
    <col collapsed="false" customWidth="false" hidden="false" outlineLevel="0" max="1024" min="34" style="491" width="10.34"/>
  </cols>
  <sheetData>
    <row r="1" customFormat="false" ht="27" hidden="false" customHeight="true" outlineLevel="0" collapsed="false">
      <c r="A1" s="492" t="s">
        <v>287</v>
      </c>
      <c r="B1" s="493"/>
      <c r="C1" s="63"/>
      <c r="D1" s="63"/>
      <c r="E1" s="63"/>
      <c r="F1" s="63"/>
      <c r="G1" s="63"/>
      <c r="H1" s="63"/>
      <c r="I1" s="63"/>
      <c r="J1" s="63"/>
      <c r="K1" s="63"/>
      <c r="L1" s="63"/>
      <c r="M1" s="63"/>
      <c r="N1" s="63"/>
      <c r="O1" s="63"/>
      <c r="P1" s="63"/>
      <c r="Q1" s="63"/>
      <c r="R1" s="63"/>
      <c r="S1" s="63"/>
      <c r="T1" s="63"/>
      <c r="U1" s="63"/>
      <c r="V1" s="63"/>
      <c r="W1" s="63"/>
      <c r="X1" s="63"/>
      <c r="Y1" s="63"/>
      <c r="Z1" s="63"/>
      <c r="AA1" s="494" t="s">
        <v>64</v>
      </c>
      <c r="AB1" s="495" t="str">
        <f aca="false">IF(基本情報入力シート!C32="","",基本情報入力シート!C32)</f>
        <v>○○市</v>
      </c>
      <c r="AC1" s="495"/>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3"/>
      <c r="U2" s="63"/>
      <c r="V2" s="63"/>
      <c r="W2" s="63"/>
      <c r="X2" s="63"/>
      <c r="Y2" s="63"/>
      <c r="Z2" s="63"/>
      <c r="AA2" s="62"/>
      <c r="AB2" s="62"/>
    </row>
    <row r="3" customFormat="false" ht="23.25" hidden="false" customHeight="true" outlineLevel="0" collapsed="false">
      <c r="A3" s="496" t="s">
        <v>12</v>
      </c>
      <c r="B3" s="496"/>
      <c r="C3" s="496"/>
      <c r="D3" s="496"/>
      <c r="E3" s="496"/>
      <c r="F3" s="497" t="str">
        <f aca="false">IF(基本情報入力シート!M37="","",基本情報入力シート!M37)</f>
        <v>○○ケアサービス</v>
      </c>
      <c r="G3" s="497"/>
      <c r="H3" s="497"/>
      <c r="I3" s="497"/>
      <c r="J3" s="497"/>
      <c r="K3" s="497"/>
      <c r="L3" s="497"/>
      <c r="M3" s="497"/>
      <c r="N3" s="62"/>
      <c r="O3" s="62"/>
      <c r="P3" s="62"/>
      <c r="Q3" s="62"/>
      <c r="R3" s="62"/>
      <c r="S3" s="62"/>
      <c r="T3" s="63"/>
      <c r="U3" s="63"/>
      <c r="V3" s="63"/>
      <c r="W3" s="63"/>
      <c r="X3" s="63"/>
      <c r="Y3" s="63"/>
      <c r="Z3" s="63"/>
      <c r="AA3" s="63"/>
      <c r="AB3" s="63"/>
      <c r="AC3" s="63"/>
    </row>
    <row r="4" customFormat="false" ht="21" hidden="false" customHeight="true" outlineLevel="0" collapsed="false">
      <c r="A4" s="498"/>
      <c r="B4" s="498"/>
      <c r="C4" s="498"/>
      <c r="D4" s="499"/>
      <c r="E4" s="499"/>
      <c r="F4" s="499"/>
      <c r="G4" s="499"/>
      <c r="H4" s="499"/>
      <c r="I4" s="499"/>
      <c r="J4" s="499"/>
      <c r="K4" s="499"/>
      <c r="L4" s="499"/>
      <c r="M4" s="63"/>
      <c r="N4" s="63"/>
      <c r="O4" s="63"/>
      <c r="P4" s="63"/>
      <c r="Q4" s="63"/>
      <c r="R4" s="63"/>
      <c r="S4" s="63"/>
      <c r="T4" s="63"/>
      <c r="U4" s="62"/>
      <c r="V4" s="62"/>
      <c r="W4" s="62"/>
      <c r="X4" s="62"/>
      <c r="Y4" s="62"/>
      <c r="Z4" s="62"/>
      <c r="AA4" s="62"/>
      <c r="AB4" s="62"/>
      <c r="AC4" s="63"/>
    </row>
    <row r="5" customFormat="false" ht="25.5" hidden="false" customHeight="true" outlineLevel="0" collapsed="false">
      <c r="A5" s="63"/>
      <c r="B5" s="500" t="s">
        <v>288</v>
      </c>
      <c r="C5" s="500"/>
      <c r="D5" s="500"/>
      <c r="E5" s="500"/>
      <c r="F5" s="500"/>
      <c r="G5" s="500"/>
      <c r="H5" s="500"/>
      <c r="I5" s="500"/>
      <c r="J5" s="500"/>
      <c r="K5" s="500"/>
      <c r="L5" s="500"/>
      <c r="M5" s="500"/>
      <c r="N5" s="501" t="n">
        <f aca="false">IFERROR(SUM(S:S),"")</f>
        <v>4395000</v>
      </c>
      <c r="O5" s="502" t="s">
        <v>74</v>
      </c>
      <c r="P5" s="63"/>
      <c r="Q5" s="63"/>
      <c r="R5" s="62"/>
      <c r="S5" s="63"/>
      <c r="T5" s="63"/>
      <c r="U5" s="62"/>
      <c r="V5" s="62"/>
      <c r="W5" s="62"/>
      <c r="X5" s="62"/>
      <c r="Y5" s="62"/>
      <c r="Z5" s="62"/>
      <c r="AA5" s="62"/>
      <c r="AB5" s="62"/>
      <c r="AC5" s="63"/>
      <c r="AE5" s="503" t="str">
        <f aca="false">IF((COUNTIF(R:R,"処遇加算Ⅰ")+COUNTIF(R:R,"処遇加算Ⅱ"))&gt;=1,"処遇加算Ⅰ・Ⅱあり","処遇加算Ⅰ・Ⅱなし")</f>
        <v>処遇加算Ⅰ・Ⅱあり</v>
      </c>
      <c r="AF5" s="503" t="str">
        <f aca="false">IF(COUNTIFS(Q:Q,"ベア加算なし",Z:Z,"ベア加算")&gt;=1,"新規ベア加算あり","")</f>
        <v>新規ベア加算あり</v>
      </c>
    </row>
    <row r="6" customFormat="false" ht="25.5" hidden="false" customHeight="true" outlineLevel="0" collapsed="false">
      <c r="A6" s="63"/>
      <c r="B6" s="500" t="s">
        <v>289</v>
      </c>
      <c r="C6" s="500"/>
      <c r="D6" s="500"/>
      <c r="E6" s="500"/>
      <c r="F6" s="500"/>
      <c r="G6" s="500"/>
      <c r="H6" s="500"/>
      <c r="I6" s="500"/>
      <c r="J6" s="500"/>
      <c r="K6" s="500"/>
      <c r="L6" s="500"/>
      <c r="M6" s="500"/>
      <c r="N6" s="504" t="n">
        <f aca="false">IFERROR(SUM(V:V),"")</f>
        <v>1280004</v>
      </c>
      <c r="O6" s="502" t="s">
        <v>74</v>
      </c>
      <c r="P6" s="63"/>
      <c r="Q6" s="63"/>
      <c r="R6" s="62"/>
      <c r="S6" s="62"/>
      <c r="T6" s="62"/>
      <c r="U6" s="62"/>
      <c r="V6" s="62"/>
      <c r="W6" s="62"/>
      <c r="X6" s="62"/>
      <c r="Y6" s="62"/>
      <c r="Z6" s="62"/>
      <c r="AA6" s="62"/>
      <c r="AE6" s="503" t="str">
        <f aca="false">IF(COUNTIF(R:R,"処遇加算Ⅰ")&gt;=1,"処遇加算Ⅰあり","処遇加算Ⅰなし")</f>
        <v>処遇加算Ⅰあり</v>
      </c>
      <c r="AF6" s="503" t="str">
        <f aca="false">IF(COUNTIFS(Q:Q,"ベア加算",Z:Z,"ベア加算")&gt;=1,"継続ベア加算あり","")</f>
        <v>継続ベア加算あり</v>
      </c>
    </row>
    <row r="7" customFormat="false" ht="25.5" hidden="false" customHeight="true" outlineLevel="0" collapsed="false">
      <c r="A7" s="63"/>
      <c r="B7" s="505" t="s">
        <v>290</v>
      </c>
      <c r="C7" s="505"/>
      <c r="D7" s="505"/>
      <c r="E7" s="505"/>
      <c r="F7" s="505"/>
      <c r="G7" s="505"/>
      <c r="H7" s="505"/>
      <c r="I7" s="505"/>
      <c r="J7" s="505"/>
      <c r="K7" s="505"/>
      <c r="L7" s="505"/>
      <c r="M7" s="505"/>
      <c r="N7" s="504" t="n">
        <f aca="false">IFERROR(SUM(AA:AA),"")</f>
        <v>220000</v>
      </c>
      <c r="O7" s="502" t="s">
        <v>74</v>
      </c>
      <c r="P7" s="63"/>
      <c r="Q7" s="63"/>
      <c r="R7" s="152" t="s">
        <v>291</v>
      </c>
      <c r="S7" s="63"/>
      <c r="T7" s="62"/>
      <c r="U7" s="62"/>
      <c r="V7" s="63"/>
      <c r="W7" s="63"/>
      <c r="X7" s="63"/>
      <c r="Y7" s="62"/>
      <c r="Z7" s="62"/>
      <c r="AA7" s="62"/>
      <c r="AB7" s="63"/>
      <c r="AE7" s="503" t="str">
        <f aca="false">IF((COUNTIF(U$16:U$115,"特定加算Ⅰ")+COUNTIF(U$16:U$1048576,"特定加算Ⅱ"))&gt;=1,"特定加算あり","特定加算なし")</f>
        <v>特定加算あり</v>
      </c>
      <c r="AF7" s="503"/>
    </row>
    <row r="8" customFormat="false" ht="25.5" hidden="false" customHeight="true" outlineLevel="0" collapsed="false">
      <c r="A8" s="63"/>
      <c r="B8" s="506"/>
      <c r="C8" s="506"/>
      <c r="D8" s="507" t="s">
        <v>292</v>
      </c>
      <c r="E8" s="507"/>
      <c r="F8" s="507"/>
      <c r="G8" s="507"/>
      <c r="H8" s="507"/>
      <c r="I8" s="507"/>
      <c r="J8" s="507"/>
      <c r="K8" s="507"/>
      <c r="L8" s="507"/>
      <c r="M8" s="507"/>
      <c r="N8" s="508" t="n">
        <f aca="false">IFERROR(SUMIFS(AB:AB,Q:Q,"ベア加算なし",Z:Z,"ベア加算"),"")</f>
        <v>0</v>
      </c>
      <c r="O8" s="502" t="s">
        <v>74</v>
      </c>
      <c r="P8" s="63"/>
      <c r="Q8" s="63"/>
      <c r="R8" s="509" t="s">
        <v>293</v>
      </c>
      <c r="S8" s="510" t="s">
        <v>294</v>
      </c>
      <c r="T8" s="510"/>
      <c r="U8" s="510"/>
      <c r="V8" s="511" t="n">
        <f aca="false">SUM(W$16:W$115)</f>
        <v>2</v>
      </c>
      <c r="W8" s="512" t="str">
        <f aca="false">IF(AE7="特定加算なし","",IF(V8&gt;=V9,"○","×"))</f>
        <v>○</v>
      </c>
      <c r="X8" s="513" t="s">
        <v>295</v>
      </c>
      <c r="Y8" s="513"/>
      <c r="Z8" s="513"/>
      <c r="AA8" s="513"/>
      <c r="AB8" s="513"/>
      <c r="AF8" s="514"/>
    </row>
    <row r="9" customFormat="false" ht="25.5" hidden="false" customHeight="true" outlineLevel="0" collapsed="false">
      <c r="A9" s="63"/>
      <c r="B9" s="515" t="s">
        <v>296</v>
      </c>
      <c r="C9" s="515"/>
      <c r="D9" s="515"/>
      <c r="E9" s="515"/>
      <c r="F9" s="515"/>
      <c r="G9" s="515"/>
      <c r="H9" s="515"/>
      <c r="I9" s="515"/>
      <c r="J9" s="515"/>
      <c r="K9" s="515"/>
      <c r="L9" s="515"/>
      <c r="M9" s="515"/>
      <c r="N9" s="516" t="n">
        <f aca="false">IFERROR(SUM(AB$16:AB$115,T$16:T$115,X$16:Y$115),"")</f>
        <v>743239.849910591</v>
      </c>
      <c r="O9" s="502" t="s">
        <v>74</v>
      </c>
      <c r="P9" s="63"/>
      <c r="Q9" s="63"/>
      <c r="R9" s="509"/>
      <c r="S9" s="510" t="s">
        <v>297</v>
      </c>
      <c r="T9" s="510"/>
      <c r="U9" s="510"/>
      <c r="V9" s="517" t="n">
        <f aca="false">SUM(AD$16:AD$115)</f>
        <v>2</v>
      </c>
      <c r="W9" s="512"/>
      <c r="X9" s="513"/>
      <c r="Y9" s="513"/>
      <c r="Z9" s="513"/>
      <c r="AA9" s="513"/>
      <c r="AB9" s="513"/>
      <c r="AF9" s="514"/>
    </row>
    <row r="10" customFormat="false" ht="7.5" hidden="false" customHeight="true" outlineLevel="0" collapsed="false">
      <c r="A10" s="63"/>
      <c r="B10" s="518"/>
      <c r="C10" s="518"/>
      <c r="D10" s="518"/>
      <c r="E10" s="518"/>
      <c r="F10" s="518"/>
      <c r="G10" s="518"/>
      <c r="H10" s="518"/>
      <c r="I10" s="518"/>
      <c r="J10" s="518"/>
      <c r="K10" s="518"/>
      <c r="L10" s="518"/>
      <c r="M10" s="518"/>
      <c r="N10" s="519"/>
      <c r="O10" s="519"/>
      <c r="P10" s="63"/>
      <c r="Q10" s="63"/>
      <c r="R10" s="519"/>
      <c r="S10" s="519"/>
      <c r="T10" s="63"/>
      <c r="U10" s="96"/>
      <c r="V10" s="96"/>
      <c r="W10" s="96"/>
      <c r="X10" s="96"/>
      <c r="Y10" s="96"/>
      <c r="Z10" s="96"/>
      <c r="AA10" s="63"/>
      <c r="AB10" s="63"/>
      <c r="AC10" s="63"/>
    </row>
    <row r="11" customFormat="false" ht="41.25" hidden="false" customHeight="true" outlineLevel="0" collapsed="false">
      <c r="A11" s="63"/>
      <c r="B11" s="520" t="s">
        <v>298</v>
      </c>
      <c r="C11" s="520"/>
      <c r="D11" s="520"/>
      <c r="E11" s="520"/>
      <c r="F11" s="520"/>
      <c r="G11" s="520"/>
      <c r="H11" s="520"/>
      <c r="I11" s="520"/>
      <c r="J11" s="520"/>
      <c r="K11" s="520"/>
      <c r="L11" s="520"/>
      <c r="M11" s="520"/>
      <c r="N11" s="520"/>
      <c r="O11" s="520"/>
      <c r="P11" s="520"/>
      <c r="Q11" s="520"/>
      <c r="R11" s="520"/>
      <c r="S11" s="520"/>
      <c r="T11" s="520"/>
      <c r="U11" s="520"/>
      <c r="V11" s="520"/>
      <c r="W11" s="520"/>
      <c r="X11" s="520"/>
      <c r="Y11" s="521"/>
      <c r="Z11" s="521"/>
      <c r="AA11" s="521"/>
      <c r="AB11" s="521"/>
      <c r="AC11" s="521"/>
    </row>
    <row r="12" customFormat="false" ht="24" hidden="false" customHeight="true" outlineLevel="0" collapsed="false">
      <c r="A12" s="522"/>
      <c r="B12" s="523" t="s">
        <v>299</v>
      </c>
      <c r="C12" s="523"/>
      <c r="D12" s="523"/>
      <c r="E12" s="523"/>
      <c r="F12" s="523"/>
      <c r="G12" s="523"/>
      <c r="H12" s="523"/>
      <c r="I12" s="523"/>
      <c r="J12" s="523" t="s">
        <v>300</v>
      </c>
      <c r="K12" s="524" t="s">
        <v>42</v>
      </c>
      <c r="L12" s="524"/>
      <c r="M12" s="525" t="s">
        <v>43</v>
      </c>
      <c r="N12" s="526" t="s">
        <v>44</v>
      </c>
      <c r="O12" s="527" t="s">
        <v>301</v>
      </c>
      <c r="P12" s="527"/>
      <c r="Q12" s="527"/>
      <c r="R12" s="528" t="s">
        <v>302</v>
      </c>
      <c r="S12" s="528"/>
      <c r="T12" s="528"/>
      <c r="U12" s="528"/>
      <c r="V12" s="528"/>
      <c r="W12" s="528"/>
      <c r="X12" s="528"/>
      <c r="Y12" s="528"/>
      <c r="Z12" s="528"/>
      <c r="AA12" s="528"/>
      <c r="AB12" s="528"/>
      <c r="AC12" s="528"/>
      <c r="AD12" s="529" t="s">
        <v>303</v>
      </c>
      <c r="AE12" s="530" t="s">
        <v>304</v>
      </c>
      <c r="AF12" s="530" t="s">
        <v>305</v>
      </c>
      <c r="AG12" s="530" t="s">
        <v>306</v>
      </c>
    </row>
    <row r="13" customFormat="false" ht="21.75" hidden="false" customHeight="true" outlineLevel="0" collapsed="false">
      <c r="A13" s="522"/>
      <c r="B13" s="523"/>
      <c r="C13" s="523"/>
      <c r="D13" s="523"/>
      <c r="E13" s="523"/>
      <c r="F13" s="523"/>
      <c r="G13" s="523"/>
      <c r="H13" s="523"/>
      <c r="I13" s="523"/>
      <c r="J13" s="523"/>
      <c r="K13" s="524"/>
      <c r="L13" s="524"/>
      <c r="M13" s="525"/>
      <c r="N13" s="526"/>
      <c r="O13" s="531" t="s">
        <v>307</v>
      </c>
      <c r="P13" s="532" t="s">
        <v>308</v>
      </c>
      <c r="Q13" s="533" t="s">
        <v>309</v>
      </c>
      <c r="R13" s="534" t="s">
        <v>307</v>
      </c>
      <c r="S13" s="534"/>
      <c r="T13" s="534"/>
      <c r="U13" s="535" t="s">
        <v>310</v>
      </c>
      <c r="V13" s="535"/>
      <c r="W13" s="535"/>
      <c r="X13" s="535"/>
      <c r="Y13" s="535"/>
      <c r="Z13" s="536" t="s">
        <v>309</v>
      </c>
      <c r="AA13" s="536"/>
      <c r="AB13" s="536"/>
      <c r="AC13" s="536"/>
      <c r="AD13" s="529"/>
      <c r="AE13" s="530"/>
      <c r="AF13" s="530"/>
      <c r="AG13" s="530"/>
    </row>
    <row r="14" customFormat="false" ht="51" hidden="false" customHeight="true" outlineLevel="0" collapsed="false">
      <c r="A14" s="522"/>
      <c r="B14" s="523"/>
      <c r="C14" s="523"/>
      <c r="D14" s="523"/>
      <c r="E14" s="523"/>
      <c r="F14" s="523"/>
      <c r="G14" s="523"/>
      <c r="H14" s="523"/>
      <c r="I14" s="523"/>
      <c r="J14" s="523"/>
      <c r="K14" s="524"/>
      <c r="L14" s="524"/>
      <c r="M14" s="525"/>
      <c r="N14" s="526"/>
      <c r="O14" s="531"/>
      <c r="P14" s="532"/>
      <c r="Q14" s="533"/>
      <c r="R14" s="537" t="s">
        <v>311</v>
      </c>
      <c r="S14" s="538" t="s">
        <v>312</v>
      </c>
      <c r="T14" s="539" t="s">
        <v>313</v>
      </c>
      <c r="U14" s="537" t="s">
        <v>311</v>
      </c>
      <c r="V14" s="538" t="s">
        <v>312</v>
      </c>
      <c r="W14" s="540" t="s">
        <v>282</v>
      </c>
      <c r="X14" s="541" t="s">
        <v>313</v>
      </c>
      <c r="Y14" s="541"/>
      <c r="Z14" s="537" t="s">
        <v>311</v>
      </c>
      <c r="AA14" s="538" t="s">
        <v>312</v>
      </c>
      <c r="AB14" s="542" t="s">
        <v>313</v>
      </c>
      <c r="AC14" s="543" t="s">
        <v>314</v>
      </c>
      <c r="AD14" s="529"/>
      <c r="AE14" s="530"/>
      <c r="AF14" s="530"/>
      <c r="AG14" s="530"/>
    </row>
    <row r="15" customFormat="false" ht="72" hidden="false" customHeight="true" outlineLevel="0" collapsed="false">
      <c r="A15" s="522"/>
      <c r="B15" s="523"/>
      <c r="C15" s="523"/>
      <c r="D15" s="523"/>
      <c r="E15" s="523"/>
      <c r="F15" s="523"/>
      <c r="G15" s="523"/>
      <c r="H15" s="523"/>
      <c r="I15" s="523"/>
      <c r="J15" s="523"/>
      <c r="K15" s="544" t="s">
        <v>45</v>
      </c>
      <c r="L15" s="544" t="s">
        <v>46</v>
      </c>
      <c r="M15" s="525"/>
      <c r="N15" s="526"/>
      <c r="O15" s="531"/>
      <c r="P15" s="532"/>
      <c r="Q15" s="533"/>
      <c r="R15" s="537"/>
      <c r="S15" s="538"/>
      <c r="T15" s="539"/>
      <c r="U15" s="537"/>
      <c r="V15" s="538"/>
      <c r="W15" s="545" t="s">
        <v>315</v>
      </c>
      <c r="X15" s="541"/>
      <c r="Y15" s="541"/>
      <c r="Z15" s="537"/>
      <c r="AA15" s="538"/>
      <c r="AB15" s="542"/>
      <c r="AC15" s="543"/>
      <c r="AD15" s="529" t="s">
        <v>293</v>
      </c>
      <c r="AE15" s="530"/>
      <c r="AF15" s="530"/>
      <c r="AG15" s="530"/>
    </row>
    <row r="16" s="567" customFormat="true" ht="24.95" hidden="false" customHeight="true" outlineLevel="0" collapsed="false">
      <c r="A16" s="546" t="s">
        <v>316</v>
      </c>
      <c r="B16" s="547" t="n">
        <f aca="false">IF(基本情報入力シート!C53="","",基本情報入力シート!C53)</f>
        <v>1334567890</v>
      </c>
      <c r="C16" s="547"/>
      <c r="D16" s="547"/>
      <c r="E16" s="547"/>
      <c r="F16" s="547"/>
      <c r="G16" s="547"/>
      <c r="H16" s="547"/>
      <c r="I16" s="547"/>
      <c r="J16" s="548" t="str">
        <f aca="false">IF(基本情報入力シート!M53="","",基本情報入力シート!M53)</f>
        <v>東京都</v>
      </c>
      <c r="K16" s="549" t="str">
        <f aca="false">IF(基本情報入力シート!R53="","",基本情報入力シート!R53)</f>
        <v>東京都</v>
      </c>
      <c r="L16" s="549" t="str">
        <f aca="false">IF(基本情報入力シート!W53="","",基本情報入力シート!W53)</f>
        <v>千代田区</v>
      </c>
      <c r="M16" s="550" t="str">
        <f aca="false">IF(基本情報入力シート!X53="","",基本情報入力シート!X53)</f>
        <v>○○ケアセンター</v>
      </c>
      <c r="N16" s="551" t="str">
        <f aca="false">IF(基本情報入力シート!Y53="","",基本情報入力シート!Y53)</f>
        <v>訪問介護</v>
      </c>
      <c r="O16" s="552" t="s">
        <v>317</v>
      </c>
      <c r="P16" s="553" t="s">
        <v>318</v>
      </c>
      <c r="Q16" s="554" t="s">
        <v>319</v>
      </c>
      <c r="R16" s="555" t="s">
        <v>320</v>
      </c>
      <c r="S16" s="556" t="n">
        <v>577000</v>
      </c>
      <c r="T16" s="557" t="e">
        <f aca="false">IFERROR(S16*VLOOKUP(AE16,【参考】数式用3!$AD$3:$BA$14,MATCH(N16,【参考】数式用3!$AD$2:$BA$2,0)),"")))</f>
        <v>#N/A</v>
      </c>
      <c r="U16" s="558" t="s">
        <v>321</v>
      </c>
      <c r="V16" s="559" t="n">
        <v>130000</v>
      </c>
      <c r="W16" s="559" t="n">
        <v>1</v>
      </c>
      <c r="X16" s="560" t="e">
        <f aca="false">IFERROR(V16*VLOOKUP(AF16,【参考】数式用3!$AD$15:$BA$23,MATCH(N16,【参考】数式用3!$AD$2:$BA$2,0)),"")))</f>
        <v>#N/A</v>
      </c>
      <c r="Y16" s="560"/>
      <c r="Z16" s="561" t="s">
        <v>322</v>
      </c>
      <c r="AA16" s="562" t="n">
        <v>100000</v>
      </c>
      <c r="AB16" s="563" t="e">
        <f aca="false">IFERROR(AA16*VLOOKUP(AG16,【参考】数式用3!$AD$3:$BA$27,MATCH(N16,【参考】数式用3!$AD$2:$BA$2,0)),"")))</f>
        <v>#N/A</v>
      </c>
      <c r="AC16" s="564"/>
      <c r="AD16" s="565" t="n">
        <f aca="false">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566" t="str">
        <f aca="false">IF(AND(O16="",R16=""),"",O16&amp;"から"&amp;R16)</f>
        <v>処遇加算Ⅱから処遇加算Ⅰ</v>
      </c>
      <c r="AF16" s="566" t="str">
        <f aca="false">IF(AND(P16="",U16=""),"",P16&amp;"から"&amp;U16)</f>
        <v>特定加算Ⅱから特定加算Ⅰ</v>
      </c>
      <c r="AG16" s="566" t="str">
        <f aca="false">IF(AND(Q16="",Z16=""),"",Q16&amp;"から"&amp;Z16)</f>
        <v>ベア加算なしからベア加算</v>
      </c>
    </row>
    <row r="17" customFormat="false" ht="24.95" hidden="false" customHeight="true" outlineLevel="0" collapsed="false">
      <c r="A17" s="568" t="n">
        <v>2</v>
      </c>
      <c r="B17" s="569" t="n">
        <f aca="false">IF(基本情報入力シート!C54="","",基本情報入力シート!C54)</f>
        <v>1334567890</v>
      </c>
      <c r="C17" s="569"/>
      <c r="D17" s="569"/>
      <c r="E17" s="569"/>
      <c r="F17" s="569"/>
      <c r="G17" s="569"/>
      <c r="H17" s="569"/>
      <c r="I17" s="569"/>
      <c r="J17" s="570" t="str">
        <f aca="false">IF(基本情報入力シート!M54="","",基本情報入力シート!M54)</f>
        <v>千代田区・中央区・港区</v>
      </c>
      <c r="K17" s="571" t="str">
        <f aca="false">IF(基本情報入力シート!R54="","",基本情報入力シート!R54)</f>
        <v>東京都</v>
      </c>
      <c r="L17" s="571" t="str">
        <f aca="false">IF(基本情報入力シート!W54="","",基本情報入力シート!W54)</f>
        <v>千代田区</v>
      </c>
      <c r="M17" s="572" t="str">
        <f aca="false">IF(基本情報入力シート!X54="","",基本情報入力シート!X54)</f>
        <v>○○ケアセンター</v>
      </c>
      <c r="N17" s="573" t="str">
        <f aca="false">IF(基本情報入力シート!Y54="","",基本情報入力シート!Y54)</f>
        <v>訪問型サービス（総合事業）</v>
      </c>
      <c r="O17" s="574" t="s">
        <v>317</v>
      </c>
      <c r="P17" s="575" t="s">
        <v>318</v>
      </c>
      <c r="Q17" s="554" t="s">
        <v>319</v>
      </c>
      <c r="R17" s="576" t="s">
        <v>320</v>
      </c>
      <c r="S17" s="577" t="n">
        <v>260000</v>
      </c>
      <c r="T17" s="557" t="e">
        <f aca="false">IFERROR(S17*VLOOKUP(AE17,【参考】数式用3!$AD$3:$BA$14,MATCH(N17,【参考】数式用3!$AD$2:$BA$2,0)),"")))</f>
        <v>#N/A</v>
      </c>
      <c r="U17" s="578" t="s">
        <v>318</v>
      </c>
      <c r="V17" s="579" t="n">
        <v>80000</v>
      </c>
      <c r="W17" s="580"/>
      <c r="X17" s="581" t="e">
        <f aca="false">IFERROR(V17*VLOOKUP(AF17,【参考】数式用3!$AD$15:$BA$23,MATCH(N17,【参考】数式用3!$AD$2:$BA$2,0)),"")))</f>
        <v>#N/A</v>
      </c>
      <c r="Y17" s="581"/>
      <c r="Z17" s="561" t="s">
        <v>322</v>
      </c>
      <c r="AA17" s="582" t="n">
        <v>50000</v>
      </c>
      <c r="AB17" s="583" t="e">
        <f aca="false">IFERROR(AA17*VLOOKUP(AG17,【参考】数式用3!$AD$3:$BA$27,MATCH(N17,【参考】数式用3!$AD$2:$BA$2,0)),"")))</f>
        <v>#N/A</v>
      </c>
      <c r="AC17" s="584"/>
      <c r="AD17" s="565" t="str">
        <f aca="false">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566" t="str">
        <f aca="false">IF(AND(O17="",R17=""),"",O17&amp;"から"&amp;R17)</f>
        <v>処遇加算Ⅱから処遇加算Ⅰ</v>
      </c>
      <c r="AF17" s="566" t="str">
        <f aca="false">IF(AND(P17="",U17=""),"",P17&amp;"から"&amp;U17)</f>
        <v>特定加算Ⅱから特定加算Ⅱ</v>
      </c>
      <c r="AG17" s="566" t="str">
        <f aca="false">IF(AND(Q17="",Z17=""),"",Q17&amp;"から"&amp;Z17)</f>
        <v>ベア加算なしからベア加算</v>
      </c>
    </row>
    <row r="18" customFormat="false" ht="24.95" hidden="false" customHeight="true" outlineLevel="0" collapsed="false">
      <c r="A18" s="568" t="n">
        <v>3</v>
      </c>
      <c r="B18" s="569" t="n">
        <f aca="false">IF(基本情報入力シート!C55="","",基本情報入力シート!C55)</f>
        <v>1334567891</v>
      </c>
      <c r="C18" s="569"/>
      <c r="D18" s="569"/>
      <c r="E18" s="569"/>
      <c r="F18" s="569"/>
      <c r="G18" s="569"/>
      <c r="H18" s="569"/>
      <c r="I18" s="569"/>
      <c r="J18" s="570" t="str">
        <f aca="false">IF(基本情報入力シート!M55="","",基本情報入力シート!M55)</f>
        <v>東京都</v>
      </c>
      <c r="K18" s="571" t="str">
        <f aca="false">IF(基本情報入力シート!R55="","",基本情報入力シート!R55)</f>
        <v>東京都</v>
      </c>
      <c r="L18" s="571" t="str">
        <f aca="false">IF(基本情報入力シート!W55="","",基本情報入力シート!W55)</f>
        <v>千代田区</v>
      </c>
      <c r="M18" s="572" t="str">
        <f aca="false">IF(基本情報入力シート!X55="","",基本情報入力シート!X55)</f>
        <v>デイサービス△△</v>
      </c>
      <c r="N18" s="573" t="str">
        <f aca="false">IF(基本情報入力シート!Y55="","",基本情報入力シート!Y55)</f>
        <v>通所介護</v>
      </c>
      <c r="O18" s="574" t="s">
        <v>317</v>
      </c>
      <c r="P18" s="575" t="s">
        <v>323</v>
      </c>
      <c r="Q18" s="554" t="s">
        <v>322</v>
      </c>
      <c r="R18" s="576" t="s">
        <v>317</v>
      </c>
      <c r="S18" s="577" t="n">
        <v>280000</v>
      </c>
      <c r="T18" s="557" t="e">
        <f aca="false">IFERROR(S18*VLOOKUP(AE18,【参考】数式用3!$AD$3:$BA$14,MATCH(N18,【参考】数式用3!$AD$2:$BA$2,0)),"")))</f>
        <v>#N/A</v>
      </c>
      <c r="U18" s="578" t="s">
        <v>323</v>
      </c>
      <c r="V18" s="579"/>
      <c r="W18" s="580"/>
      <c r="X18" s="581" t="e">
        <f aca="false">IFERROR(V18*VLOOKUP(AF18,【参考】数式用3!$AD$15:$BA$23,MATCH(N18,【参考】数式用3!$AD$2:$BA$2,0)),"")))</f>
        <v>#N/A</v>
      </c>
      <c r="Y18" s="581"/>
      <c r="Z18" s="561" t="s">
        <v>322</v>
      </c>
      <c r="AA18" s="582" t="n">
        <v>70000</v>
      </c>
      <c r="AB18" s="583" t="e">
        <f aca="false">IFERROR(AA18*VLOOKUP(AG18,【参考】数式用3!$AD$24:$BA$27,MATCH(N18,【参考】数式用3!$AD$2:$BA$2,0)),"")))</f>
        <v>#N/A</v>
      </c>
      <c r="AC18" s="584" t="s">
        <v>254</v>
      </c>
      <c r="AD18" s="565" t="str">
        <f aca="false">IF(OR(U18="特定加算Ⅰ",U18="特定加算Ⅱ"),IF(OR(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（病院等（老健以外）)",N18&lt;&gt;"（介護予防）短期入所療養介護（医療院）"),W18&lt;&gt;""),1,""),"")</f>
        <v/>
      </c>
      <c r="AE18" s="566" t="str">
        <f aca="false">IF(AND(O18="",R18=""),"",O18&amp;"から"&amp;R18)</f>
        <v>処遇加算Ⅱから処遇加算Ⅱ</v>
      </c>
      <c r="AF18" s="566" t="str">
        <f aca="false">IF(AND(P18="",U18=""),"",P18&amp;"から"&amp;U18)</f>
        <v>特定加算なしから特定加算なし</v>
      </c>
      <c r="AG18" s="566" t="str">
        <f aca="false">IF(AND(Q18="",Z18=""),"",Q18&amp;"から"&amp;Z18)</f>
        <v>ベア加算からベア加算</v>
      </c>
    </row>
    <row r="19" customFormat="false" ht="24.95" hidden="false" customHeight="true" outlineLevel="0" collapsed="false">
      <c r="A19" s="568" t="n">
        <v>4</v>
      </c>
      <c r="B19" s="569" t="n">
        <f aca="false">IF(基本情報入力シート!C56="","",基本情報入力シート!C56)</f>
        <v>1334567892</v>
      </c>
      <c r="C19" s="569"/>
      <c r="D19" s="569"/>
      <c r="E19" s="569"/>
      <c r="F19" s="569"/>
      <c r="G19" s="569"/>
      <c r="H19" s="569"/>
      <c r="I19" s="569"/>
      <c r="J19" s="570" t="str">
        <f aca="false">IF(基本情報入力シート!M56="","",基本情報入力シート!M56)</f>
        <v>中央区</v>
      </c>
      <c r="K19" s="571" t="str">
        <f aca="false">IF(基本情報入力シート!R56="","",基本情報入力シート!R56)</f>
        <v>東京都</v>
      </c>
      <c r="L19" s="571" t="str">
        <f aca="false">IF(基本情報入力シート!W56="","",基本情報入力シート!W56)</f>
        <v>中央区</v>
      </c>
      <c r="M19" s="572" t="str">
        <f aca="false">IF(基本情報入力シート!X56="","",基本情報入力シート!X56)</f>
        <v>○○の家</v>
      </c>
      <c r="N19" s="573" t="str">
        <f aca="false">IF(基本情報入力シート!Y56="","",基本情報入力シート!Y56)</f>
        <v>（介護予防）小規模多機能型居宅介護</v>
      </c>
      <c r="O19" s="574" t="s">
        <v>324</v>
      </c>
      <c r="P19" s="575" t="s">
        <v>323</v>
      </c>
      <c r="Q19" s="554" t="s">
        <v>319</v>
      </c>
      <c r="R19" s="576" t="s">
        <v>324</v>
      </c>
      <c r="S19" s="577" t="n">
        <v>158000</v>
      </c>
      <c r="T19" s="557" t="e">
        <f aca="false">IFERROR(S19*VLOOKUP(AE19,【参考】数式用3!$AD$3:$BA$14,MATCH(N19,【参考】数式用3!$AD$2:$BA$2,0)),"")))</f>
        <v>#N/A</v>
      </c>
      <c r="U19" s="578" t="s">
        <v>323</v>
      </c>
      <c r="V19" s="579"/>
      <c r="W19" s="580"/>
      <c r="X19" s="581" t="e">
        <f aca="false">IFERROR(V19*VLOOKUP(AF19,【参考】数式用3!$AD$15:$BA$23,MATCH(N19,【参考】数式用3!$AD$2:$BA$2,0)),"")))</f>
        <v>#N/A</v>
      </c>
      <c r="Y19" s="581"/>
      <c r="Z19" s="561" t="s">
        <v>319</v>
      </c>
      <c r="AA19" s="582"/>
      <c r="AB19" s="583" t="e">
        <f aca="false">IFERROR(AA19*VLOOKUP(AG19,【参考】数式用3!$AD$24:$BA$27,MATCH(N19,【参考】数式用3!$AD$2:$BA$2,0)),"")))</f>
        <v>#N/A</v>
      </c>
      <c r="AC19" s="584"/>
      <c r="AD19" s="565" t="str">
        <f aca="false">IF(OR(U19="特定加算Ⅰ",U19="特定加算Ⅱ"),IF(OR(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（病院等（老健以外）)",N19&lt;&gt;"（介護予防）短期入所療養介護（医療院）"),W19&lt;&gt;""),1,""),"")</f>
        <v/>
      </c>
      <c r="AE19" s="566" t="str">
        <f aca="false">IF(AND(O19="",R19=""),"",O19&amp;"から"&amp;R19)</f>
        <v>処遇加算Ⅲから処遇加算Ⅲ</v>
      </c>
      <c r="AF19" s="566" t="str">
        <f aca="false">IF(AND(P19="",U19=""),"",P19&amp;"から"&amp;U19)</f>
        <v>特定加算なしから特定加算なし</v>
      </c>
      <c r="AG19" s="566" t="str">
        <f aca="false">IF(AND(Q19="",Z19=""),"",Q19&amp;"から"&amp;Z19)</f>
        <v>ベア加算なしからベア加算なし</v>
      </c>
    </row>
    <row r="20" customFormat="false" ht="24.95" hidden="false" customHeight="true" outlineLevel="0" collapsed="false">
      <c r="A20" s="568" t="n">
        <v>5</v>
      </c>
      <c r="B20" s="569" t="n">
        <f aca="false">IF(基本情報入力シート!C57="","",基本情報入力シート!C57)</f>
        <v>1334567893</v>
      </c>
      <c r="C20" s="569"/>
      <c r="D20" s="569"/>
      <c r="E20" s="569"/>
      <c r="F20" s="569"/>
      <c r="G20" s="569"/>
      <c r="H20" s="569"/>
      <c r="I20" s="569"/>
      <c r="J20" s="570" t="str">
        <f aca="false">IF(基本情報入力シート!M57="","",基本情報入力シート!M57)</f>
        <v>千葉県</v>
      </c>
      <c r="K20" s="571" t="str">
        <f aca="false">IF(基本情報入力シート!R57="","",基本情報入力シート!R57)</f>
        <v>千葉県</v>
      </c>
      <c r="L20" s="571" t="str">
        <f aca="false">IF(基本情報入力シート!W57="","",基本情報入力シート!W57)</f>
        <v>千葉市</v>
      </c>
      <c r="M20" s="572" t="str">
        <f aca="false">IF(基本情報入力シート!X57="","",基本情報入力シート!X57)</f>
        <v>介護老人福祉施設○○園</v>
      </c>
      <c r="N20" s="573" t="str">
        <f aca="false">IF(基本情報入力シート!Y57="","",基本情報入力シート!Y57)</f>
        <v>介護老人福祉施設</v>
      </c>
      <c r="O20" s="574" t="s">
        <v>317</v>
      </c>
      <c r="P20" s="575"/>
      <c r="Q20" s="554"/>
      <c r="R20" s="576" t="s">
        <v>317</v>
      </c>
      <c r="S20" s="577" t="n">
        <v>1240000</v>
      </c>
      <c r="T20" s="557" t="e">
        <f aca="false">IFERROR(S20*VLOOKUP(AE20,【参考】数式用3!$AD$3:$BA$14,MATCH(N20,【参考】数式用3!$AD$2:$BA$2,0)),"")))</f>
        <v>#N/A</v>
      </c>
      <c r="U20" s="578"/>
      <c r="V20" s="579"/>
      <c r="W20" s="580"/>
      <c r="X20" s="581" t="e">
        <f aca="false">IFERROR(V20*VLOOKUP(AF20,【参考】数式用3!$AD$15:$BA$23,MATCH(N20,【参考】数式用3!$AD$2:$BA$2,0)),"")))</f>
        <v>#N/A</v>
      </c>
      <c r="Y20" s="581"/>
      <c r="Z20" s="561"/>
      <c r="AA20" s="582"/>
      <c r="AB20" s="583" t="e">
        <f aca="false">IFERROR(AA20*VLOOKUP(AG20,【参考】数式用3!$AD$24:$BA$27,MATCH(N20,【参考】数式用3!$AD$2:$BA$2,0)),"")))</f>
        <v>#N/A</v>
      </c>
      <c r="AC20" s="584"/>
      <c r="AD20" s="565" t="str">
        <f aca="false">IF(OR(U20="特定加算Ⅰ",U20="特定加算Ⅱ"),IF(OR(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（病院等（老健以外）)",N20&lt;&gt;"（介護予防）短期入所療養介護（医療院）"),W20&lt;&gt;""),1,""),"")</f>
        <v/>
      </c>
      <c r="AE20" s="566" t="str">
        <f aca="false">IF(AND(O20="",R20=""),"",O20&amp;"から"&amp;R20)</f>
        <v>処遇加算Ⅱから処遇加算Ⅱ</v>
      </c>
      <c r="AF20" s="566" t="str">
        <f aca="false">IF(AND(P20="",U20=""),"",P20&amp;"から"&amp;U20)</f>
        <v/>
      </c>
      <c r="AG20" s="566" t="str">
        <f aca="false">IF(AND(Q20="",Z20=""),"",Q20&amp;"から"&amp;Z20)</f>
        <v/>
      </c>
    </row>
    <row r="21" customFormat="false" ht="24.95" hidden="false" customHeight="true" outlineLevel="0" collapsed="false">
      <c r="A21" s="568" t="n">
        <v>6</v>
      </c>
      <c r="B21" s="569" t="n">
        <f aca="false">IF(基本情報入力シート!C58="","",基本情報入力シート!C58)</f>
        <v>1334567893</v>
      </c>
      <c r="C21" s="569"/>
      <c r="D21" s="569"/>
      <c r="E21" s="569"/>
      <c r="F21" s="569"/>
      <c r="G21" s="569"/>
      <c r="H21" s="569"/>
      <c r="I21" s="569"/>
      <c r="J21" s="570" t="str">
        <f aca="false">IF(基本情報入力シート!M58="","",基本情報入力シート!M58)</f>
        <v>千葉県</v>
      </c>
      <c r="K21" s="571" t="str">
        <f aca="false">IF(基本情報入力シート!R58="","",基本情報入力シート!R58)</f>
        <v>千葉県</v>
      </c>
      <c r="L21" s="571" t="str">
        <f aca="false">IF(基本情報入力シート!W58="","",基本情報入力シート!W58)</f>
        <v>千葉市</v>
      </c>
      <c r="M21" s="572" t="str">
        <f aca="false">IF(基本情報入力シート!X58="","",基本情報入力シート!X58)</f>
        <v>介護老人福祉施設○○園</v>
      </c>
      <c r="N21" s="573" t="str">
        <f aca="false">IF(基本情報入力シート!Y58="","",基本情報入力シート!Y58)</f>
        <v>介護老人福祉施設</v>
      </c>
      <c r="O21" s="574" t="s">
        <v>317</v>
      </c>
      <c r="P21" s="575" t="s">
        <v>318</v>
      </c>
      <c r="Q21" s="554" t="s">
        <v>319</v>
      </c>
      <c r="R21" s="576" t="s">
        <v>320</v>
      </c>
      <c r="S21" s="577" t="n">
        <v>1710000</v>
      </c>
      <c r="T21" s="557" t="e">
        <f aca="false">IFERROR(S21*VLOOKUP(AE21,【参考】数式用3!$AD$3:$BA$14,MATCH(N21,【参考】数式用3!$AD$2:$BA$2,0)),"")))</f>
        <v>#N/A</v>
      </c>
      <c r="U21" s="578" t="s">
        <v>318</v>
      </c>
      <c r="V21" s="579" t="n">
        <v>950000</v>
      </c>
      <c r="W21" s="580" t="n">
        <v>1</v>
      </c>
      <c r="X21" s="581" t="e">
        <f aca="false">IFERROR(V21*VLOOKUP(AF21,【参考】数式用3!$AD$15:$BA$23,MATCH(N21,【参考】数式用3!$AD$2:$BA$2,0)),"")))</f>
        <v>#N/A</v>
      </c>
      <c r="Y21" s="581"/>
      <c r="Z21" s="561" t="s">
        <v>319</v>
      </c>
      <c r="AA21" s="582"/>
      <c r="AB21" s="583" t="e">
        <f aca="false">IFERROR(AA21*VLOOKUP(AG21,【参考】数式用3!$AD$24:$BA$27,MATCH(N21,【参考】数式用3!$AD$2:$BA$2,0)),"")))</f>
        <v>#N/A</v>
      </c>
      <c r="AC21" s="584"/>
      <c r="AD21" s="565" t="n">
        <f aca="false">IF(OR(U21="特定加算Ⅰ",U21="特定加算Ⅱ"),IF(OR(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（病院等（老健以外）)",N21&lt;&gt;"（介護予防）短期入所療養介護（医療院）"),W21&lt;&gt;""),1,""),"")</f>
        <v>1</v>
      </c>
      <c r="AE21" s="566" t="str">
        <f aca="false">IF(AND(O21="",R21=""),"",O21&amp;"から"&amp;R21)</f>
        <v>処遇加算Ⅱから処遇加算Ⅰ</v>
      </c>
      <c r="AF21" s="566" t="str">
        <f aca="false">IF(AND(P21="",U21=""),"",P21&amp;"から"&amp;U21)</f>
        <v>特定加算Ⅱから特定加算Ⅱ</v>
      </c>
      <c r="AG21" s="566" t="str">
        <f aca="false">IF(AND(Q21="",Z21=""),"",Q21&amp;"から"&amp;Z21)</f>
        <v>ベア加算なしからベア加算なし</v>
      </c>
    </row>
    <row r="22" customFormat="false" ht="24.95" hidden="false" customHeight="true" outlineLevel="0" collapsed="false">
      <c r="A22" s="568" t="n">
        <v>7</v>
      </c>
      <c r="B22" s="569" t="n">
        <f aca="false">IF(基本情報入力シート!C59="","",基本情報入力シート!C59)</f>
        <v>1334567894</v>
      </c>
      <c r="C22" s="569"/>
      <c r="D22" s="569"/>
      <c r="E22" s="569"/>
      <c r="F22" s="569"/>
      <c r="G22" s="569"/>
      <c r="H22" s="569"/>
      <c r="I22" s="569"/>
      <c r="J22" s="570" t="str">
        <f aca="false">IF(基本情報入力シート!M59="","",基本情報入力シート!M59)</f>
        <v>千葉県</v>
      </c>
      <c r="K22" s="571" t="str">
        <f aca="false">IF(基本情報入力シート!R59="","",基本情報入力シート!R59)</f>
        <v>千葉県</v>
      </c>
      <c r="L22" s="571" t="str">
        <f aca="false">IF(基本情報入力シート!W59="","",基本情報入力シート!W59)</f>
        <v>千葉市</v>
      </c>
      <c r="M22" s="572" t="str">
        <f aca="false">IF(基本情報入力シート!X59="","",基本情報入力シート!X59)</f>
        <v>介護老人福祉施設○○園</v>
      </c>
      <c r="N22" s="573" t="str">
        <f aca="false">IF(基本情報入力シート!Y59="","",基本情報入力シート!Y59)</f>
        <v>（介護予防）短期入所生活介護</v>
      </c>
      <c r="O22" s="574" t="s">
        <v>324</v>
      </c>
      <c r="P22" s="575" t="s">
        <v>318</v>
      </c>
      <c r="Q22" s="554" t="s">
        <v>319</v>
      </c>
      <c r="R22" s="576" t="s">
        <v>324</v>
      </c>
      <c r="S22" s="577" t="n">
        <v>170000</v>
      </c>
      <c r="T22" s="557" t="e">
        <f aca="false">IFERROR(S22*VLOOKUP(AE22,【参考】数式用3!$AD$3:$BA$14,MATCH(N22,【参考】数式用3!$AD$2:$BA$2,0)),"")))</f>
        <v>#N/A</v>
      </c>
      <c r="U22" s="578" t="s">
        <v>318</v>
      </c>
      <c r="V22" s="579" t="n">
        <v>120000</v>
      </c>
      <c r="W22" s="580"/>
      <c r="X22" s="581" t="e">
        <f aca="false">IFERROR(V22*VLOOKUP(AF22,【参考】数式用3!$AD$15:$BA$23,MATCH(N22,【参考】数式用3!$AD$2:$BA$2,0)),"")))</f>
        <v>#N/A</v>
      </c>
      <c r="Y22" s="581"/>
      <c r="Z22" s="561" t="s">
        <v>319</v>
      </c>
      <c r="AA22" s="582"/>
      <c r="AB22" s="583" t="e">
        <f aca="false">IFERROR(AA22*VLOOKUP(AG22,【参考】数式用3!$AD$24:$BA$27,MATCH(N22,【参考】数式用3!$AD$2:$BA$2,0)),"")))</f>
        <v>#N/A</v>
      </c>
      <c r="AC22" s="584"/>
      <c r="AD22" s="565" t="str">
        <f aca="false">IF(OR(U22="特定加算Ⅰ",U22="特定加算Ⅱ"),IF(OR(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（病院等（老健以外）)",N22&lt;&gt;"（介護予防）短期入所療養介護（医療院）"),W22&lt;&gt;""),1,""),"")</f>
        <v/>
      </c>
      <c r="AE22" s="566" t="str">
        <f aca="false">IF(AND(O22="",R22=""),"",O22&amp;"から"&amp;R22)</f>
        <v>処遇加算Ⅲから処遇加算Ⅲ</v>
      </c>
      <c r="AF22" s="566" t="str">
        <f aca="false">IF(AND(P22="",U22=""),"",P22&amp;"から"&amp;U22)</f>
        <v>特定加算Ⅱから特定加算Ⅱ</v>
      </c>
      <c r="AG22" s="566" t="str">
        <f aca="false">IF(AND(Q22="",Z22=""),"",Q22&amp;"から"&amp;Z22)</f>
        <v>ベア加算なしからベア加算なし</v>
      </c>
    </row>
    <row r="23" customFormat="false" ht="24.95" hidden="false" customHeight="true" outlineLevel="0" collapsed="false">
      <c r="A23" s="568" t="n">
        <v>8</v>
      </c>
      <c r="B23" s="569" t="str">
        <f aca="false">IF(基本情報入力シート!C60="","",基本情報入力シート!C60)</f>
        <v/>
      </c>
      <c r="C23" s="569"/>
      <c r="D23" s="569"/>
      <c r="E23" s="569"/>
      <c r="F23" s="569"/>
      <c r="G23" s="569"/>
      <c r="H23" s="569"/>
      <c r="I23" s="569"/>
      <c r="J23" s="570" t="str">
        <f aca="false">IF(基本情報入力シート!M60="","",基本情報入力シート!M60)</f>
        <v/>
      </c>
      <c r="K23" s="571" t="str">
        <f aca="false">IF(基本情報入力シート!R60="","",基本情報入力シート!R60)</f>
        <v/>
      </c>
      <c r="L23" s="571" t="str">
        <f aca="false">IF(基本情報入力シート!W60="","",基本情報入力シート!W60)</f>
        <v/>
      </c>
      <c r="M23" s="572" t="str">
        <f aca="false">IF(基本情報入力シート!X60="","",基本情報入力シート!X60)</f>
        <v/>
      </c>
      <c r="N23" s="573" t="str">
        <f aca="false">IF(基本情報入力シート!Y60="","",基本情報入力シート!Y60)</f>
        <v/>
      </c>
      <c r="O23" s="574"/>
      <c r="P23" s="575"/>
      <c r="Q23" s="554"/>
      <c r="R23" s="576"/>
      <c r="S23" s="577"/>
      <c r="T23" s="557" t="e">
        <f aca="false">IFERROR(S23*VLOOKUP(AE23,【参考】数式用3!$AD$3:$BA$14,MATCH(N23,【参考】数式用3!$AD$2:$BA$2,0)),"")))</f>
        <v>#N/A</v>
      </c>
      <c r="U23" s="578"/>
      <c r="V23" s="579"/>
      <c r="W23" s="580"/>
      <c r="X23" s="581" t="e">
        <f aca="false">IFERROR(V23*VLOOKUP(AF23,【参考】数式用3!$AD$15:$BA$23,MATCH(N23,【参考】数式用3!$AD$2:$BA$2,0)),"")))</f>
        <v>#N/A</v>
      </c>
      <c r="Y23" s="581"/>
      <c r="Z23" s="561"/>
      <c r="AA23" s="582"/>
      <c r="AB23" s="583" t="e">
        <f aca="false">IFERROR(AA23*VLOOKUP(AG23,【参考】数式用3!$AD$24:$BA$27,MATCH(N23,【参考】数式用3!$AD$2:$BA$2,0)),"")))</f>
        <v>#N/A</v>
      </c>
      <c r="AC23" s="584"/>
      <c r="AD23" s="565" t="str">
        <f aca="false">IF(OR(U23="特定加算Ⅰ",U23="特定加算Ⅱ"),IF(OR(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（病院等（老健以外）)",N23&lt;&gt;"（介護予防）短期入所療養介護（医療院）"),W23&lt;&gt;""),1,""),"")</f>
        <v/>
      </c>
      <c r="AE23" s="566" t="str">
        <f aca="false">IF(AND(O23="",R23=""),"",O23&amp;"から"&amp;R23)</f>
        <v/>
      </c>
      <c r="AF23" s="566" t="str">
        <f aca="false">IF(AND(P23="",U23=""),"",P23&amp;"から"&amp;U23)</f>
        <v/>
      </c>
      <c r="AG23" s="566" t="str">
        <f aca="false">IF(AND(Q23="",Z23=""),"",Q23&amp;"から"&amp;Z23)</f>
        <v/>
      </c>
    </row>
    <row r="24" customFormat="false" ht="24.95" hidden="false" customHeight="true" outlineLevel="0" collapsed="false">
      <c r="A24" s="568" t="n">
        <v>9</v>
      </c>
      <c r="B24" s="569" t="str">
        <f aca="false">IF(基本情報入力シート!C61="","",基本情報入力シート!C61)</f>
        <v/>
      </c>
      <c r="C24" s="569"/>
      <c r="D24" s="569"/>
      <c r="E24" s="569"/>
      <c r="F24" s="569"/>
      <c r="G24" s="569"/>
      <c r="H24" s="569"/>
      <c r="I24" s="569"/>
      <c r="J24" s="570" t="str">
        <f aca="false">IF(基本情報入力シート!M61="","",基本情報入力シート!M61)</f>
        <v/>
      </c>
      <c r="K24" s="571" t="str">
        <f aca="false">IF(基本情報入力シート!R61="","",基本情報入力シート!R61)</f>
        <v/>
      </c>
      <c r="L24" s="571" t="str">
        <f aca="false">IF(基本情報入力シート!W61="","",基本情報入力シート!W61)</f>
        <v/>
      </c>
      <c r="M24" s="572" t="str">
        <f aca="false">IF(基本情報入力シート!X61="","",基本情報入力シート!X61)</f>
        <v/>
      </c>
      <c r="N24" s="573" t="str">
        <f aca="false">IF(基本情報入力シート!Y61="","",基本情報入力シート!Y61)</f>
        <v/>
      </c>
      <c r="O24" s="574"/>
      <c r="P24" s="575"/>
      <c r="Q24" s="554"/>
      <c r="R24" s="576"/>
      <c r="S24" s="577"/>
      <c r="T24" s="557" t="e">
        <f aca="false">IFERROR(S24*VLOOKUP(AE24,【参考】数式用3!$AD$3:$BA$14,MATCH(N24,【参考】数式用3!$AD$2:$BA$2,0)),"")))</f>
        <v>#N/A</v>
      </c>
      <c r="U24" s="578"/>
      <c r="V24" s="579"/>
      <c r="W24" s="580"/>
      <c r="X24" s="581" t="e">
        <f aca="false">IFERROR(V24*VLOOKUP(AF24,【参考】数式用3!$AD$15:$BA$23,MATCH(N24,【参考】数式用3!$AD$2:$BA$2,0)),"")))</f>
        <v>#N/A</v>
      </c>
      <c r="Y24" s="581"/>
      <c r="Z24" s="561"/>
      <c r="AA24" s="582"/>
      <c r="AB24" s="583" t="e">
        <f aca="false">IFERROR(AA24*VLOOKUP(AG24,【参考】数式用3!$AD$24:$BA$27,MATCH(N24,【参考】数式用3!$AD$2:$BA$2,0)),"")))</f>
        <v>#N/A</v>
      </c>
      <c r="AC24" s="584"/>
      <c r="AD24" s="565" t="str">
        <f aca="false">IF(OR(U24="特定加算Ⅰ",U24="特定加算Ⅱ"),IF(OR(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（病院等（老健以外）)",N24&lt;&gt;"（介護予防）短期入所療養介護（医療院）"),W24&lt;&gt;""),1,""),"")</f>
        <v/>
      </c>
      <c r="AE24" s="566" t="str">
        <f aca="false">IF(AND(O24="",R24=""),"",O24&amp;"から"&amp;R24)</f>
        <v/>
      </c>
      <c r="AF24" s="566" t="str">
        <f aca="false">IF(AND(P24="",U24=""),"",P24&amp;"から"&amp;U24)</f>
        <v/>
      </c>
      <c r="AG24" s="566" t="str">
        <f aca="false">IF(AND(Q24="",Z24=""),"",Q24&amp;"から"&amp;Z24)</f>
        <v/>
      </c>
    </row>
    <row r="25" customFormat="false" ht="24.95" hidden="false" customHeight="true" outlineLevel="0" collapsed="false">
      <c r="A25" s="568" t="n">
        <v>10</v>
      </c>
      <c r="B25" s="569" t="str">
        <f aca="false">IF(基本情報入力シート!C62="","",基本情報入力シート!C62)</f>
        <v/>
      </c>
      <c r="C25" s="569"/>
      <c r="D25" s="569"/>
      <c r="E25" s="569"/>
      <c r="F25" s="569"/>
      <c r="G25" s="569"/>
      <c r="H25" s="569"/>
      <c r="I25" s="569"/>
      <c r="J25" s="570" t="str">
        <f aca="false">IF(基本情報入力シート!M62="","",基本情報入力シート!M62)</f>
        <v/>
      </c>
      <c r="K25" s="571" t="str">
        <f aca="false">IF(基本情報入力シート!R62="","",基本情報入力シート!R62)</f>
        <v/>
      </c>
      <c r="L25" s="571" t="str">
        <f aca="false">IF(基本情報入力シート!W62="","",基本情報入力シート!W62)</f>
        <v/>
      </c>
      <c r="M25" s="572" t="str">
        <f aca="false">IF(基本情報入力シート!X62="","",基本情報入力シート!X62)</f>
        <v/>
      </c>
      <c r="N25" s="573" t="str">
        <f aca="false">IF(基本情報入力シート!Y62="","",基本情報入力シート!Y62)</f>
        <v/>
      </c>
      <c r="O25" s="574"/>
      <c r="P25" s="575"/>
      <c r="Q25" s="554"/>
      <c r="R25" s="576"/>
      <c r="S25" s="577"/>
      <c r="T25" s="557" t="e">
        <f aca="false">IFERROR(S25*VLOOKUP(AE25,【参考】数式用3!$AD$3:$BA$14,MATCH(N25,【参考】数式用3!$AD$2:$BA$2,0)),"")))</f>
        <v>#N/A</v>
      </c>
      <c r="U25" s="578"/>
      <c r="V25" s="579"/>
      <c r="W25" s="580"/>
      <c r="X25" s="581" t="e">
        <f aca="false">IFERROR(V25*VLOOKUP(AF25,【参考】数式用3!$AD$15:$BA$23,MATCH(N25,【参考】数式用3!$AD$2:$BA$2,0)),"")))</f>
        <v>#N/A</v>
      </c>
      <c r="Y25" s="581"/>
      <c r="Z25" s="561"/>
      <c r="AA25" s="582"/>
      <c r="AB25" s="583" t="e">
        <f aca="false">IFERROR(AA25*VLOOKUP(AG25,【参考】数式用3!$AD$24:$BA$27,MATCH(N25,【参考】数式用3!$AD$2:$BA$2,0)),"")))</f>
        <v>#N/A</v>
      </c>
      <c r="AC25" s="584"/>
      <c r="AD25" s="565" t="str">
        <f aca="false">IF(OR(U25="特定加算Ⅰ",U25="特定加算Ⅱ"),IF(OR(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（病院等（老健以外）)",N25&lt;&gt;"（介護予防）短期入所療養介護（医療院）"),W25&lt;&gt;""),1,""),"")</f>
        <v/>
      </c>
      <c r="AE25" s="566" t="str">
        <f aca="false">IF(AND(O25="",R25=""),"",O25&amp;"から"&amp;R25)</f>
        <v/>
      </c>
      <c r="AF25" s="566" t="str">
        <f aca="false">IF(AND(P25="",U25=""),"",P25&amp;"から"&amp;U25)</f>
        <v/>
      </c>
      <c r="AG25" s="566" t="str">
        <f aca="false">IF(AND(Q25="",Z25=""),"",Q25&amp;"から"&amp;Z25)</f>
        <v/>
      </c>
    </row>
    <row r="26" customFormat="false" ht="24.95" hidden="false" customHeight="true" outlineLevel="0" collapsed="false">
      <c r="A26" s="568" t="n">
        <v>11</v>
      </c>
      <c r="B26" s="569" t="str">
        <f aca="false">IF(基本情報入力シート!C63="","",基本情報入力シート!C63)</f>
        <v/>
      </c>
      <c r="C26" s="569"/>
      <c r="D26" s="569"/>
      <c r="E26" s="569"/>
      <c r="F26" s="569"/>
      <c r="G26" s="569"/>
      <c r="H26" s="569"/>
      <c r="I26" s="569"/>
      <c r="J26" s="570" t="str">
        <f aca="false">IF(基本情報入力シート!M63="","",基本情報入力シート!M63)</f>
        <v/>
      </c>
      <c r="K26" s="571" t="str">
        <f aca="false">IF(基本情報入力シート!R63="","",基本情報入力シート!R63)</f>
        <v/>
      </c>
      <c r="L26" s="571" t="str">
        <f aca="false">IF(基本情報入力シート!W63="","",基本情報入力シート!W63)</f>
        <v/>
      </c>
      <c r="M26" s="572" t="str">
        <f aca="false">IF(基本情報入力シート!X63="","",基本情報入力シート!X63)</f>
        <v/>
      </c>
      <c r="N26" s="573" t="str">
        <f aca="false">IF(基本情報入力シート!Y63="","",基本情報入力シート!Y63)</f>
        <v/>
      </c>
      <c r="O26" s="574"/>
      <c r="P26" s="575"/>
      <c r="Q26" s="554"/>
      <c r="R26" s="576"/>
      <c r="S26" s="577"/>
      <c r="T26" s="557" t="e">
        <f aca="false">IFERROR(S26*VLOOKUP(AE26,【参考】数式用3!$AD$3:$BA$14,MATCH(N26,【参考】数式用3!$AD$2:$BA$2,0)),"")))</f>
        <v>#N/A</v>
      </c>
      <c r="U26" s="578"/>
      <c r="V26" s="579"/>
      <c r="W26" s="580"/>
      <c r="X26" s="581" t="e">
        <f aca="false">IFERROR(V26*VLOOKUP(AF26,【参考】数式用3!$AD$15:$BA$23,MATCH(N26,【参考】数式用3!$AD$2:$BA$2,0)),"")))</f>
        <v>#N/A</v>
      </c>
      <c r="Y26" s="581"/>
      <c r="Z26" s="561"/>
      <c r="AA26" s="582"/>
      <c r="AB26" s="583" t="e">
        <f aca="false">IFERROR(AA26*VLOOKUP(AG26,【参考】数式用3!$AD$24:$BA$27,MATCH(N26,【参考】数式用3!$AD$2:$BA$2,0)),"")))</f>
        <v>#N/A</v>
      </c>
      <c r="AC26" s="584"/>
      <c r="AD26" s="565" t="str">
        <f aca="false">IF(OR(U26="特定加算Ⅰ",U26="特定加算Ⅱ"),IF(OR(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（病院等（老健以外）)",N26&lt;&gt;"（介護予防）短期入所療養介護（医療院）"),W26&lt;&gt;""),1,""),"")</f>
        <v/>
      </c>
      <c r="AE26" s="566" t="str">
        <f aca="false">IF(AND(O26="",R26=""),"",O26&amp;"から"&amp;R26)</f>
        <v/>
      </c>
      <c r="AF26" s="566" t="str">
        <f aca="false">IF(AND(P26="",U26=""),"",P26&amp;"から"&amp;U26)</f>
        <v/>
      </c>
      <c r="AG26" s="566" t="str">
        <f aca="false">IF(AND(Q26="",Z26=""),"",Q26&amp;"から"&amp;Z26)</f>
        <v/>
      </c>
    </row>
    <row r="27" customFormat="false" ht="24.95" hidden="false" customHeight="true" outlineLevel="0" collapsed="false">
      <c r="A27" s="568" t="n">
        <v>12</v>
      </c>
      <c r="B27" s="569" t="str">
        <f aca="false">IF(基本情報入力シート!C64="","",基本情報入力シート!C64)</f>
        <v/>
      </c>
      <c r="C27" s="569"/>
      <c r="D27" s="569"/>
      <c r="E27" s="569"/>
      <c r="F27" s="569"/>
      <c r="G27" s="569"/>
      <c r="H27" s="569"/>
      <c r="I27" s="569"/>
      <c r="J27" s="570" t="str">
        <f aca="false">IF(基本情報入力シート!M64="","",基本情報入力シート!M64)</f>
        <v/>
      </c>
      <c r="K27" s="571" t="str">
        <f aca="false">IF(基本情報入力シート!R64="","",基本情報入力シート!R64)</f>
        <v/>
      </c>
      <c r="L27" s="571" t="str">
        <f aca="false">IF(基本情報入力シート!W64="","",基本情報入力シート!W64)</f>
        <v/>
      </c>
      <c r="M27" s="572" t="str">
        <f aca="false">IF(基本情報入力シート!X64="","",基本情報入力シート!X64)</f>
        <v/>
      </c>
      <c r="N27" s="573" t="str">
        <f aca="false">IF(基本情報入力シート!Y64="","",基本情報入力シート!Y64)</f>
        <v/>
      </c>
      <c r="O27" s="574"/>
      <c r="P27" s="575"/>
      <c r="Q27" s="554"/>
      <c r="R27" s="576"/>
      <c r="S27" s="577"/>
      <c r="T27" s="557" t="e">
        <f aca="false">IFERROR(S27*VLOOKUP(AE27,【参考】数式用3!$AD$3:$BA$14,MATCH(N27,【参考】数式用3!$AD$2:$BA$2,0)),"")))</f>
        <v>#N/A</v>
      </c>
      <c r="U27" s="578"/>
      <c r="V27" s="579"/>
      <c r="W27" s="580"/>
      <c r="X27" s="581" t="e">
        <f aca="false">IFERROR(V27*VLOOKUP(AF27,【参考】数式用3!$AD$15:$BA$23,MATCH(N27,【参考】数式用3!$AD$2:$BA$2,0)),"")))</f>
        <v>#N/A</v>
      </c>
      <c r="Y27" s="581"/>
      <c r="Z27" s="561"/>
      <c r="AA27" s="582"/>
      <c r="AB27" s="583" t="e">
        <f aca="false">IFERROR(AA27*VLOOKUP(AG27,【参考】数式用3!$AD$24:$BA$27,MATCH(N27,【参考】数式用3!$AD$2:$BA$2,0)),"")))</f>
        <v>#N/A</v>
      </c>
      <c r="AC27" s="584"/>
      <c r="AD27" s="565" t="str">
        <f aca="false">IF(OR(U27="特定加算Ⅰ",U27="特定加算Ⅱ"),IF(OR(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（病院等（老健以外）)",N27&lt;&gt;"（介護予防）短期入所療養介護（医療院）"),W27&lt;&gt;""),1,""),"")</f>
        <v/>
      </c>
      <c r="AE27" s="566" t="str">
        <f aca="false">IF(AND(O27="",R27=""),"",O27&amp;"から"&amp;R27)</f>
        <v/>
      </c>
      <c r="AF27" s="566" t="str">
        <f aca="false">IF(AND(P27="",U27=""),"",P27&amp;"から"&amp;U27)</f>
        <v/>
      </c>
      <c r="AG27" s="566" t="str">
        <f aca="false">IF(AND(Q27="",Z27=""),"",Q27&amp;"から"&amp;Z27)</f>
        <v/>
      </c>
    </row>
    <row r="28" customFormat="false" ht="24.95" hidden="false" customHeight="true" outlineLevel="0" collapsed="false">
      <c r="A28" s="568" t="n">
        <v>13</v>
      </c>
      <c r="B28" s="569" t="str">
        <f aca="false">IF(基本情報入力シート!C65="","",基本情報入力シート!C65)</f>
        <v/>
      </c>
      <c r="C28" s="569"/>
      <c r="D28" s="569"/>
      <c r="E28" s="569"/>
      <c r="F28" s="569"/>
      <c r="G28" s="569"/>
      <c r="H28" s="569"/>
      <c r="I28" s="569"/>
      <c r="J28" s="570" t="str">
        <f aca="false">IF(基本情報入力シート!M65="","",基本情報入力シート!M65)</f>
        <v/>
      </c>
      <c r="K28" s="571" t="str">
        <f aca="false">IF(基本情報入力シート!R65="","",基本情報入力シート!R65)</f>
        <v/>
      </c>
      <c r="L28" s="571" t="str">
        <f aca="false">IF(基本情報入力シート!W65="","",基本情報入力シート!W65)</f>
        <v/>
      </c>
      <c r="M28" s="572" t="str">
        <f aca="false">IF(基本情報入力シート!X65="","",基本情報入力シート!X65)</f>
        <v/>
      </c>
      <c r="N28" s="573" t="str">
        <f aca="false">IF(基本情報入力シート!Y65="","",基本情報入力シート!Y65)</f>
        <v/>
      </c>
      <c r="O28" s="574"/>
      <c r="P28" s="575"/>
      <c r="Q28" s="554"/>
      <c r="R28" s="576"/>
      <c r="S28" s="577"/>
      <c r="T28" s="557" t="e">
        <f aca="false">IFERROR(S28*VLOOKUP(AE28,【参考】数式用3!$AD$3:$BA$14,MATCH(N28,【参考】数式用3!$AD$2:$BA$2,0)),"")))</f>
        <v>#N/A</v>
      </c>
      <c r="U28" s="578"/>
      <c r="V28" s="579"/>
      <c r="W28" s="580"/>
      <c r="X28" s="581" t="e">
        <f aca="false">IFERROR(V28*VLOOKUP(AF28,【参考】数式用3!$AD$15:$BA$23,MATCH(N28,【参考】数式用3!$AD$2:$BA$2,0)),"")))</f>
        <v>#N/A</v>
      </c>
      <c r="Y28" s="581"/>
      <c r="Z28" s="561"/>
      <c r="AA28" s="582"/>
      <c r="AB28" s="583" t="e">
        <f aca="false">IFERROR(AA28*VLOOKUP(AG28,【参考】数式用3!$AD$24:$BA$27,MATCH(N28,【参考】数式用3!$AD$2:$BA$2,0)),"")))</f>
        <v>#N/A</v>
      </c>
      <c r="AC28" s="584"/>
      <c r="AD28" s="565" t="str">
        <f aca="false">IF(OR(U28="特定加算Ⅰ",U28="特定加算Ⅱ"),IF(OR(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（病院等（老健以外）)",N28&lt;&gt;"（介護予防）短期入所療養介護（医療院）"),W28&lt;&gt;""),1,""),"")</f>
        <v/>
      </c>
      <c r="AE28" s="566" t="str">
        <f aca="false">IF(AND(O28="",R28=""),"",O28&amp;"から"&amp;R28)</f>
        <v/>
      </c>
      <c r="AF28" s="566" t="str">
        <f aca="false">IF(AND(P28="",U28=""),"",P28&amp;"から"&amp;U28)</f>
        <v/>
      </c>
      <c r="AG28" s="566" t="str">
        <f aca="false">IF(AND(Q28="",Z28=""),"",Q28&amp;"から"&amp;Z28)</f>
        <v/>
      </c>
    </row>
    <row r="29" customFormat="false" ht="24.95" hidden="false" customHeight="true" outlineLevel="0" collapsed="false">
      <c r="A29" s="568" t="n">
        <v>14</v>
      </c>
      <c r="B29" s="569" t="str">
        <f aca="false">IF(基本情報入力シート!C66="","",基本情報入力シート!C66)</f>
        <v/>
      </c>
      <c r="C29" s="569"/>
      <c r="D29" s="569"/>
      <c r="E29" s="569"/>
      <c r="F29" s="569"/>
      <c r="G29" s="569"/>
      <c r="H29" s="569"/>
      <c r="I29" s="569"/>
      <c r="J29" s="570" t="str">
        <f aca="false">IF(基本情報入力シート!M66="","",基本情報入力シート!M66)</f>
        <v/>
      </c>
      <c r="K29" s="571" t="str">
        <f aca="false">IF(基本情報入力シート!R66="","",基本情報入力シート!R66)</f>
        <v/>
      </c>
      <c r="L29" s="571" t="str">
        <f aca="false">IF(基本情報入力シート!W66="","",基本情報入力シート!W66)</f>
        <v/>
      </c>
      <c r="M29" s="572" t="str">
        <f aca="false">IF(基本情報入力シート!X66="","",基本情報入力シート!X66)</f>
        <v/>
      </c>
      <c r="N29" s="573" t="str">
        <f aca="false">IF(基本情報入力シート!Y66="","",基本情報入力シート!Y66)</f>
        <v/>
      </c>
      <c r="O29" s="574"/>
      <c r="P29" s="575"/>
      <c r="Q29" s="554"/>
      <c r="R29" s="576"/>
      <c r="S29" s="577"/>
      <c r="T29" s="557" t="e">
        <f aca="false">IFERROR(S29*VLOOKUP(AE29,【参考】数式用3!$AD$3:$BA$14,MATCH(N29,【参考】数式用3!$AD$2:$BA$2,0)),"")))</f>
        <v>#N/A</v>
      </c>
      <c r="U29" s="578"/>
      <c r="V29" s="579"/>
      <c r="W29" s="580"/>
      <c r="X29" s="581" t="e">
        <f aca="false">IFERROR(V29*VLOOKUP(AF29,【参考】数式用3!$AD$15:$BA$23,MATCH(N29,【参考】数式用3!$AD$2:$BA$2,0)),"")))</f>
        <v>#N/A</v>
      </c>
      <c r="Y29" s="581"/>
      <c r="Z29" s="561"/>
      <c r="AA29" s="582"/>
      <c r="AB29" s="583" t="e">
        <f aca="false">IFERROR(AA29*VLOOKUP(AG29,【参考】数式用3!$AD$24:$BA$27,MATCH(N29,【参考】数式用3!$AD$2:$BA$2,0)),"")))</f>
        <v>#N/A</v>
      </c>
      <c r="AC29" s="584"/>
      <c r="AD29" s="565" t="str">
        <f aca="false">IF(OR(U29="特定加算Ⅰ",U29="特定加算Ⅱ"),IF(OR(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（病院等（老健以外）)",N29&lt;&gt;"（介護予防）短期入所療養介護（医療院）"),W29&lt;&gt;""),1,""),"")</f>
        <v/>
      </c>
      <c r="AE29" s="566" t="str">
        <f aca="false">IF(AND(O29="",R29=""),"",O29&amp;"から"&amp;R29)</f>
        <v/>
      </c>
      <c r="AF29" s="566" t="str">
        <f aca="false">IF(AND(P29="",U29=""),"",P29&amp;"から"&amp;U29)</f>
        <v/>
      </c>
      <c r="AG29" s="566" t="str">
        <f aca="false">IF(AND(Q29="",Z29=""),"",Q29&amp;"から"&amp;Z29)</f>
        <v/>
      </c>
    </row>
    <row r="30" customFormat="false" ht="24.95" hidden="false" customHeight="true" outlineLevel="0" collapsed="false">
      <c r="A30" s="568" t="n">
        <v>15</v>
      </c>
      <c r="B30" s="569" t="str">
        <f aca="false">IF(基本情報入力シート!C67="","",基本情報入力シート!C67)</f>
        <v/>
      </c>
      <c r="C30" s="569"/>
      <c r="D30" s="569"/>
      <c r="E30" s="569"/>
      <c r="F30" s="569"/>
      <c r="G30" s="569"/>
      <c r="H30" s="569"/>
      <c r="I30" s="569"/>
      <c r="J30" s="570" t="str">
        <f aca="false">IF(基本情報入力シート!M67="","",基本情報入力シート!M67)</f>
        <v/>
      </c>
      <c r="K30" s="571" t="str">
        <f aca="false">IF(基本情報入力シート!R67="","",基本情報入力シート!R67)</f>
        <v/>
      </c>
      <c r="L30" s="571" t="str">
        <f aca="false">IF(基本情報入力シート!W67="","",基本情報入力シート!W67)</f>
        <v/>
      </c>
      <c r="M30" s="572" t="str">
        <f aca="false">IF(基本情報入力シート!X67="","",基本情報入力シート!X67)</f>
        <v/>
      </c>
      <c r="N30" s="573" t="str">
        <f aca="false">IF(基本情報入力シート!Y67="","",基本情報入力シート!Y67)</f>
        <v/>
      </c>
      <c r="O30" s="574"/>
      <c r="P30" s="575"/>
      <c r="Q30" s="554"/>
      <c r="R30" s="576"/>
      <c r="S30" s="577"/>
      <c r="T30" s="557" t="e">
        <f aca="false">IFERROR(S30*VLOOKUP(AE30,【参考】数式用3!$AD$3:$BA$14,MATCH(N30,【参考】数式用3!$AD$2:$BA$2,0)),"")))</f>
        <v>#N/A</v>
      </c>
      <c r="U30" s="578"/>
      <c r="V30" s="579"/>
      <c r="W30" s="580"/>
      <c r="X30" s="581" t="e">
        <f aca="false">IFERROR(V30*VLOOKUP(AF30,【参考】数式用3!$AD$15:$BA$23,MATCH(N30,【参考】数式用3!$AD$2:$BA$2,0)),"")))</f>
        <v>#N/A</v>
      </c>
      <c r="Y30" s="581"/>
      <c r="Z30" s="561"/>
      <c r="AA30" s="582"/>
      <c r="AB30" s="583" t="e">
        <f aca="false">IFERROR(AA30*VLOOKUP(AG30,【参考】数式用3!$AD$24:$BA$27,MATCH(N30,【参考】数式用3!$AD$2:$BA$2,0)),"")))</f>
        <v>#N/A</v>
      </c>
      <c r="AC30" s="584"/>
      <c r="AD30" s="565" t="str">
        <f aca="false">IF(OR(U30="特定加算Ⅰ",U30="特定加算Ⅱ"),IF(OR(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（病院等（老健以外）)",N30&lt;&gt;"（介護予防）短期入所療養介護（医療院）"),W30&lt;&gt;""),1,""),"")</f>
        <v/>
      </c>
      <c r="AE30" s="566" t="str">
        <f aca="false">IF(AND(O30="",R30=""),"",O30&amp;"から"&amp;R30)</f>
        <v/>
      </c>
      <c r="AF30" s="566" t="str">
        <f aca="false">IF(AND(P30="",U30=""),"",P30&amp;"から"&amp;U30)</f>
        <v/>
      </c>
      <c r="AG30" s="566" t="str">
        <f aca="false">IF(AND(Q30="",Z30=""),"",Q30&amp;"から"&amp;Z30)</f>
        <v/>
      </c>
    </row>
    <row r="31" customFormat="false" ht="24.95" hidden="false" customHeight="true" outlineLevel="0" collapsed="false">
      <c r="A31" s="568" t="n">
        <v>16</v>
      </c>
      <c r="B31" s="569" t="str">
        <f aca="false">IF(基本情報入力シート!C68="","",基本情報入力シート!C68)</f>
        <v/>
      </c>
      <c r="C31" s="569"/>
      <c r="D31" s="569"/>
      <c r="E31" s="569"/>
      <c r="F31" s="569"/>
      <c r="G31" s="569"/>
      <c r="H31" s="569"/>
      <c r="I31" s="569"/>
      <c r="J31" s="570" t="str">
        <f aca="false">IF(基本情報入力シート!M68="","",基本情報入力シート!M68)</f>
        <v/>
      </c>
      <c r="K31" s="571" t="str">
        <f aca="false">IF(基本情報入力シート!R68="","",基本情報入力シート!R68)</f>
        <v/>
      </c>
      <c r="L31" s="571" t="str">
        <f aca="false">IF(基本情報入力シート!W68="","",基本情報入力シート!W68)</f>
        <v/>
      </c>
      <c r="M31" s="572" t="str">
        <f aca="false">IF(基本情報入力シート!X68="","",基本情報入力シート!X68)</f>
        <v/>
      </c>
      <c r="N31" s="573" t="str">
        <f aca="false">IF(基本情報入力シート!Y68="","",基本情報入力シート!Y68)</f>
        <v/>
      </c>
      <c r="O31" s="574"/>
      <c r="P31" s="575"/>
      <c r="Q31" s="554"/>
      <c r="R31" s="576"/>
      <c r="S31" s="577"/>
      <c r="T31" s="557" t="e">
        <f aca="false">IFERROR(S31*VLOOKUP(AE31,【参考】数式用3!$AD$3:$BA$14,MATCH(N31,【参考】数式用3!$AD$2:$BA$2,0)),"")))</f>
        <v>#N/A</v>
      </c>
      <c r="U31" s="578"/>
      <c r="V31" s="579"/>
      <c r="W31" s="580"/>
      <c r="X31" s="581" t="e">
        <f aca="false">IFERROR(V31*VLOOKUP(AF31,【参考】数式用3!$AD$15:$BA$23,MATCH(N31,【参考】数式用3!$AD$2:$BA$2,0)),"")))</f>
        <v>#N/A</v>
      </c>
      <c r="Y31" s="581"/>
      <c r="Z31" s="561"/>
      <c r="AA31" s="582"/>
      <c r="AB31" s="583" t="e">
        <f aca="false">IFERROR(AA31*VLOOKUP(AG31,【参考】数式用3!$AD$24:$BA$27,MATCH(N31,【参考】数式用3!$AD$2:$BA$2,0)),"")))</f>
        <v>#N/A</v>
      </c>
      <c r="AC31" s="584"/>
      <c r="AD31" s="565" t="str">
        <f aca="false">IF(OR(U31="特定加算Ⅰ",U31="特定加算Ⅱ"),IF(OR(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（病院等（老健以外）)",N31&lt;&gt;"（介護予防）短期入所療養介護（医療院）"),W31&lt;&gt;""),1,""),"")</f>
        <v/>
      </c>
      <c r="AE31" s="566" t="str">
        <f aca="false">IF(AND(O31="",R31=""),"",O31&amp;"から"&amp;R31)</f>
        <v/>
      </c>
      <c r="AF31" s="566" t="str">
        <f aca="false">IF(AND(P31="",U31=""),"",P31&amp;"から"&amp;U31)</f>
        <v/>
      </c>
      <c r="AG31" s="566" t="str">
        <f aca="false">IF(AND(Q31="",Z31=""),"",Q31&amp;"から"&amp;Z31)</f>
        <v/>
      </c>
    </row>
    <row r="32" customFormat="false" ht="24.95" hidden="false" customHeight="true" outlineLevel="0" collapsed="false">
      <c r="A32" s="568" t="n">
        <v>17</v>
      </c>
      <c r="B32" s="569" t="str">
        <f aca="false">IF(基本情報入力シート!C69="","",基本情報入力シート!C69)</f>
        <v/>
      </c>
      <c r="C32" s="569"/>
      <c r="D32" s="569"/>
      <c r="E32" s="569"/>
      <c r="F32" s="569"/>
      <c r="G32" s="569"/>
      <c r="H32" s="569"/>
      <c r="I32" s="569"/>
      <c r="J32" s="571" t="str">
        <f aca="false">IF(基本情報入力シート!M69="","",基本情報入力シート!M69)</f>
        <v/>
      </c>
      <c r="K32" s="571" t="str">
        <f aca="false">IF(基本情報入力シート!R69="","",基本情報入力シート!R69)</f>
        <v/>
      </c>
      <c r="L32" s="571" t="str">
        <f aca="false">IF(基本情報入力シート!W69="","",基本情報入力シート!W69)</f>
        <v/>
      </c>
      <c r="M32" s="585" t="str">
        <f aca="false">IF(基本情報入力シート!X69="","",基本情報入力シート!X69)</f>
        <v/>
      </c>
      <c r="N32" s="586" t="str">
        <f aca="false">IF(基本情報入力シート!Y69="","",基本情報入力シート!Y69)</f>
        <v/>
      </c>
      <c r="O32" s="574"/>
      <c r="P32" s="575"/>
      <c r="Q32" s="554"/>
      <c r="R32" s="574"/>
      <c r="S32" s="587"/>
      <c r="T32" s="557" t="e">
        <f aca="false">IFERROR(S32*VLOOKUP(AE32,【参考】数式用3!$AD$3:$BA$14,MATCH(N32,【参考】数式用3!$AD$2:$BA$2,0)),"")))</f>
        <v>#N/A</v>
      </c>
      <c r="U32" s="588"/>
      <c r="V32" s="580"/>
      <c r="W32" s="580"/>
      <c r="X32" s="581" t="e">
        <f aca="false">IFERROR(V32*VLOOKUP(AF32,【参考】数式用3!$AD$15:$BA$23,MATCH(N32,【参考】数式用3!$AD$2:$BA$2,0)),"")))</f>
        <v>#N/A</v>
      </c>
      <c r="Y32" s="581"/>
      <c r="Z32" s="589"/>
      <c r="AA32" s="590"/>
      <c r="AB32" s="583" t="e">
        <f aca="false">IFERROR(AA32*VLOOKUP(AG32,【参考】数式用3!$AD$24:$BA$27,MATCH(N32,【参考】数式用3!$AD$2:$BA$2,0)),"")))</f>
        <v>#N/A</v>
      </c>
      <c r="AC32" s="584"/>
      <c r="AD32" s="565" t="str">
        <f aca="false">IF(OR(U32="特定加算Ⅰ",U32="特定加算Ⅱ"),IF(OR(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（病院等（老健以外）)",N32&lt;&gt;"（介護予防）短期入所療養介護（医療院）"),W32&lt;&gt;""),1,""),"")</f>
        <v/>
      </c>
      <c r="AE32" s="566" t="str">
        <f aca="false">IF(AND(O32="",R32=""),"",O32&amp;"から"&amp;R32)</f>
        <v/>
      </c>
      <c r="AF32" s="566" t="str">
        <f aca="false">IF(AND(P32="",U32=""),"",P32&amp;"から"&amp;U32)</f>
        <v/>
      </c>
      <c r="AG32" s="566" t="str">
        <f aca="false">IF(AND(Q32="",Z32=""),"",Q32&amp;"から"&amp;Z32)</f>
        <v/>
      </c>
    </row>
    <row r="33" customFormat="false" ht="24.95" hidden="false" customHeight="true" outlineLevel="0" collapsed="false">
      <c r="A33" s="568" t="n">
        <v>18</v>
      </c>
      <c r="B33" s="569" t="str">
        <f aca="false">IF(基本情報入力シート!C70="","",基本情報入力シート!C70)</f>
        <v/>
      </c>
      <c r="C33" s="569"/>
      <c r="D33" s="569"/>
      <c r="E33" s="569"/>
      <c r="F33" s="569"/>
      <c r="G33" s="569"/>
      <c r="H33" s="569"/>
      <c r="I33" s="569"/>
      <c r="J33" s="570" t="str">
        <f aca="false">IF(基本情報入力シート!M70="","",基本情報入力シート!M70)</f>
        <v/>
      </c>
      <c r="K33" s="571" t="str">
        <f aca="false">IF(基本情報入力シート!R70="","",基本情報入力シート!R70)</f>
        <v/>
      </c>
      <c r="L33" s="571" t="str">
        <f aca="false">IF(基本情報入力シート!W70="","",基本情報入力シート!W70)</f>
        <v/>
      </c>
      <c r="M33" s="572" t="str">
        <f aca="false">IF(基本情報入力シート!X70="","",基本情報入力シート!X70)</f>
        <v/>
      </c>
      <c r="N33" s="573" t="str">
        <f aca="false">IF(基本情報入力シート!Y70="","",基本情報入力シート!Y70)</f>
        <v/>
      </c>
      <c r="O33" s="574"/>
      <c r="P33" s="575"/>
      <c r="Q33" s="554"/>
      <c r="R33" s="576"/>
      <c r="S33" s="577"/>
      <c r="T33" s="557" t="e">
        <f aca="false">IFERROR(S33*VLOOKUP(AE33,【参考】数式用3!$AD$3:$BA$14,MATCH(N33,【参考】数式用3!$AD$2:$BA$2,0)),"")))</f>
        <v>#N/A</v>
      </c>
      <c r="U33" s="578"/>
      <c r="V33" s="579"/>
      <c r="W33" s="580"/>
      <c r="X33" s="581" t="e">
        <f aca="false">IFERROR(V33*VLOOKUP(AF33,【参考】数式用3!$AD$15:$BA$23,MATCH(N33,【参考】数式用3!$AD$2:$BA$2,0)),"")))</f>
        <v>#N/A</v>
      </c>
      <c r="Y33" s="581"/>
      <c r="Z33" s="561"/>
      <c r="AA33" s="582"/>
      <c r="AB33" s="583" t="e">
        <f aca="false">IFERROR(AA33*VLOOKUP(AG33,【参考】数式用3!$AD$24:$BA$27,MATCH(N33,【参考】数式用3!$AD$2:$BA$2,0)),"")))</f>
        <v>#N/A</v>
      </c>
      <c r="AC33" s="584"/>
      <c r="AD33" s="565" t="str">
        <f aca="false">IF(OR(U33="特定加算Ⅰ",U33="特定加算Ⅱ"),IF(OR(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（病院等（老健以外）)",N33&lt;&gt;"（介護予防）短期入所療養介護（医療院）"),W33&lt;&gt;""),1,""),"")</f>
        <v/>
      </c>
      <c r="AE33" s="566" t="str">
        <f aca="false">IF(AND(O33="",R33=""),"",O33&amp;"から"&amp;R33)</f>
        <v/>
      </c>
      <c r="AF33" s="566" t="str">
        <f aca="false">IF(AND(P33="",U33=""),"",P33&amp;"から"&amp;U33)</f>
        <v/>
      </c>
      <c r="AG33" s="566" t="str">
        <f aca="false">IF(AND(Q33="",Z33=""),"",Q33&amp;"から"&amp;Z33)</f>
        <v/>
      </c>
    </row>
    <row r="34" customFormat="false" ht="24.95" hidden="false" customHeight="true" outlineLevel="0" collapsed="false">
      <c r="A34" s="568" t="n">
        <v>19</v>
      </c>
      <c r="B34" s="569" t="str">
        <f aca="false">IF(基本情報入力シート!C71="","",基本情報入力シート!C71)</f>
        <v/>
      </c>
      <c r="C34" s="569"/>
      <c r="D34" s="569"/>
      <c r="E34" s="569"/>
      <c r="F34" s="569"/>
      <c r="G34" s="569"/>
      <c r="H34" s="569"/>
      <c r="I34" s="569"/>
      <c r="J34" s="570" t="str">
        <f aca="false">IF(基本情報入力シート!M71="","",基本情報入力シート!M71)</f>
        <v/>
      </c>
      <c r="K34" s="571" t="str">
        <f aca="false">IF(基本情報入力シート!R71="","",基本情報入力シート!R71)</f>
        <v/>
      </c>
      <c r="L34" s="571" t="str">
        <f aca="false">IF(基本情報入力シート!W71="","",基本情報入力シート!W71)</f>
        <v/>
      </c>
      <c r="M34" s="572" t="str">
        <f aca="false">IF(基本情報入力シート!X71="","",基本情報入力シート!X71)</f>
        <v/>
      </c>
      <c r="N34" s="573" t="str">
        <f aca="false">IF(基本情報入力シート!Y71="","",基本情報入力シート!Y71)</f>
        <v/>
      </c>
      <c r="O34" s="574"/>
      <c r="P34" s="575"/>
      <c r="Q34" s="554"/>
      <c r="R34" s="576"/>
      <c r="S34" s="577"/>
      <c r="T34" s="557" t="e">
        <f aca="false">IFERROR(S34*VLOOKUP(AE34,【参考】数式用3!$AD$3:$BA$14,MATCH(N34,【参考】数式用3!$AD$2:$BA$2,0)),"")))</f>
        <v>#N/A</v>
      </c>
      <c r="U34" s="578"/>
      <c r="V34" s="579"/>
      <c r="W34" s="580"/>
      <c r="X34" s="581" t="e">
        <f aca="false">IFERROR(V34*VLOOKUP(AF34,【参考】数式用3!$AD$15:$BA$23,MATCH(N34,【参考】数式用3!$AD$2:$BA$2,0)),"")))</f>
        <v>#N/A</v>
      </c>
      <c r="Y34" s="581"/>
      <c r="Z34" s="561"/>
      <c r="AA34" s="582"/>
      <c r="AB34" s="583" t="e">
        <f aca="false">IFERROR(AA34*VLOOKUP(AG34,【参考】数式用3!$AD$24:$BA$27,MATCH(N34,【参考】数式用3!$AD$2:$BA$2,0)),"")))</f>
        <v>#N/A</v>
      </c>
      <c r="AC34" s="584"/>
      <c r="AD34" s="565" t="str">
        <f aca="false">IF(OR(U34="特定加算Ⅰ",U34="特定加算Ⅱ"),IF(OR(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（病院等（老健以外）)",N34&lt;&gt;"（介護予防）短期入所療養介護（医療院）"),W34&lt;&gt;""),1,""),"")</f>
        <v/>
      </c>
      <c r="AE34" s="566" t="str">
        <f aca="false">IF(AND(O34="",R34=""),"",O34&amp;"から"&amp;R34)</f>
        <v/>
      </c>
      <c r="AF34" s="566" t="str">
        <f aca="false">IF(AND(P34="",U34=""),"",P34&amp;"から"&amp;U34)</f>
        <v/>
      </c>
      <c r="AG34" s="566" t="str">
        <f aca="false">IF(AND(Q34="",Z34=""),"",Q34&amp;"から"&amp;Z34)</f>
        <v/>
      </c>
    </row>
    <row r="35" customFormat="false" ht="24.95" hidden="false" customHeight="true" outlineLevel="0" collapsed="false">
      <c r="A35" s="568" t="n">
        <v>20</v>
      </c>
      <c r="B35" s="569" t="str">
        <f aca="false">IF(基本情報入力シート!C72="","",基本情報入力シート!C72)</f>
        <v/>
      </c>
      <c r="C35" s="569"/>
      <c r="D35" s="569"/>
      <c r="E35" s="569"/>
      <c r="F35" s="569"/>
      <c r="G35" s="569"/>
      <c r="H35" s="569"/>
      <c r="I35" s="569"/>
      <c r="J35" s="570" t="str">
        <f aca="false">IF(基本情報入力シート!M72="","",基本情報入力シート!M72)</f>
        <v/>
      </c>
      <c r="K35" s="571" t="str">
        <f aca="false">IF(基本情報入力シート!R72="","",基本情報入力シート!R72)</f>
        <v/>
      </c>
      <c r="L35" s="571" t="str">
        <f aca="false">IF(基本情報入力シート!W72="","",基本情報入力シート!W72)</f>
        <v/>
      </c>
      <c r="M35" s="572" t="str">
        <f aca="false">IF(基本情報入力シート!X72="","",基本情報入力シート!X72)</f>
        <v/>
      </c>
      <c r="N35" s="573" t="str">
        <f aca="false">IF(基本情報入力シート!Y72="","",基本情報入力シート!Y72)</f>
        <v/>
      </c>
      <c r="O35" s="574"/>
      <c r="P35" s="575"/>
      <c r="Q35" s="554"/>
      <c r="R35" s="576"/>
      <c r="S35" s="577"/>
      <c r="T35" s="557" t="e">
        <f aca="false">IFERROR(S35*VLOOKUP(AE35,【参考】数式用3!$AD$3:$BA$14,MATCH(N35,【参考】数式用3!$AD$2:$BA$2,0)),"")))</f>
        <v>#N/A</v>
      </c>
      <c r="U35" s="578"/>
      <c r="V35" s="579"/>
      <c r="W35" s="580"/>
      <c r="X35" s="581" t="e">
        <f aca="false">IFERROR(V35*VLOOKUP(AF35,【参考】数式用3!$AD$15:$BA$23,MATCH(N35,【参考】数式用3!$AD$2:$BA$2,0)),"")))</f>
        <v>#N/A</v>
      </c>
      <c r="Y35" s="581"/>
      <c r="Z35" s="561"/>
      <c r="AA35" s="582"/>
      <c r="AB35" s="583" t="e">
        <f aca="false">IFERROR(AA35*VLOOKUP(AG35,【参考】数式用3!$AD$24:$BA$27,MATCH(N35,【参考】数式用3!$AD$2:$BA$2,0)),"")))</f>
        <v>#N/A</v>
      </c>
      <c r="AC35" s="584"/>
      <c r="AD35" s="565" t="str">
        <f aca="false">IF(OR(U35="特定加算Ⅰ",U35="特定加算Ⅱ"),IF(OR(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（病院等（老健以外）)",N35&lt;&gt;"（介護予防）短期入所療養介護（医療院）"),W35&lt;&gt;""),1,""),"")</f>
        <v/>
      </c>
      <c r="AE35" s="566" t="str">
        <f aca="false">IF(AND(O35="",R35=""),"",O35&amp;"から"&amp;R35)</f>
        <v/>
      </c>
      <c r="AF35" s="566" t="str">
        <f aca="false">IF(AND(P35="",U35=""),"",P35&amp;"から"&amp;U35)</f>
        <v/>
      </c>
      <c r="AG35" s="566" t="str">
        <f aca="false">IF(AND(Q35="",Z35=""),"",Q35&amp;"から"&amp;Z35)</f>
        <v/>
      </c>
    </row>
    <row r="36" customFormat="false" ht="24.95" hidden="false" customHeight="true" outlineLevel="0" collapsed="false">
      <c r="A36" s="568" t="n">
        <v>21</v>
      </c>
      <c r="B36" s="569" t="str">
        <f aca="false">IF(基本情報入力シート!C73="","",基本情報入力シート!C73)</f>
        <v/>
      </c>
      <c r="C36" s="569"/>
      <c r="D36" s="569"/>
      <c r="E36" s="569"/>
      <c r="F36" s="569"/>
      <c r="G36" s="569"/>
      <c r="H36" s="569"/>
      <c r="I36" s="569"/>
      <c r="J36" s="570" t="str">
        <f aca="false">IF(基本情報入力シート!M73="","",基本情報入力シート!M73)</f>
        <v/>
      </c>
      <c r="K36" s="571" t="str">
        <f aca="false">IF(基本情報入力シート!R73="","",基本情報入力シート!R73)</f>
        <v/>
      </c>
      <c r="L36" s="571" t="str">
        <f aca="false">IF(基本情報入力シート!W73="","",基本情報入力シート!W73)</f>
        <v/>
      </c>
      <c r="M36" s="572" t="str">
        <f aca="false">IF(基本情報入力シート!X73="","",基本情報入力シート!X73)</f>
        <v/>
      </c>
      <c r="N36" s="573" t="str">
        <f aca="false">IF(基本情報入力シート!Y73="","",基本情報入力シート!Y73)</f>
        <v/>
      </c>
      <c r="O36" s="574"/>
      <c r="P36" s="575"/>
      <c r="Q36" s="554"/>
      <c r="R36" s="576"/>
      <c r="S36" s="577"/>
      <c r="T36" s="557" t="e">
        <f aca="false">IFERROR(S36*VLOOKUP(AE36,【参考】数式用3!$AD$3:$BA$14,MATCH(N36,【参考】数式用3!$AD$2:$BA$2,0)),"")))</f>
        <v>#N/A</v>
      </c>
      <c r="U36" s="578"/>
      <c r="V36" s="579"/>
      <c r="W36" s="580"/>
      <c r="X36" s="581" t="e">
        <f aca="false">IFERROR(V36*VLOOKUP(AF36,【参考】数式用3!$AD$15:$BA$23,MATCH(N36,【参考】数式用3!$AD$2:$BA$2,0)),"")))</f>
        <v>#N/A</v>
      </c>
      <c r="Y36" s="581"/>
      <c r="Z36" s="561"/>
      <c r="AA36" s="582"/>
      <c r="AB36" s="583" t="e">
        <f aca="false">IFERROR(AA36*VLOOKUP(AG36,【参考】数式用3!$AD$24:$BA$27,MATCH(N36,【参考】数式用3!$AD$2:$BA$2,0)),"")))</f>
        <v>#N/A</v>
      </c>
      <c r="AC36" s="584"/>
      <c r="AD36" s="565" t="str">
        <f aca="false">IF(OR(U36="特定加算Ⅰ",U36="特定加算Ⅱ"),IF(OR(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（病院等（老健以外）)",N36&lt;&gt;"（介護予防）短期入所療養介護（医療院）"),W36&lt;&gt;""),1,""),"")</f>
        <v/>
      </c>
      <c r="AE36" s="566" t="str">
        <f aca="false">IF(AND(O36="",R36=""),"",O36&amp;"から"&amp;R36)</f>
        <v/>
      </c>
      <c r="AF36" s="566" t="str">
        <f aca="false">IF(AND(P36="",U36=""),"",P36&amp;"から"&amp;U36)</f>
        <v/>
      </c>
      <c r="AG36" s="566" t="str">
        <f aca="false">IF(AND(Q36="",Z36=""),"",Q36&amp;"から"&amp;Z36)</f>
        <v/>
      </c>
    </row>
    <row r="37" customFormat="false" ht="24.95" hidden="false" customHeight="true" outlineLevel="0" collapsed="false">
      <c r="A37" s="568" t="n">
        <v>22</v>
      </c>
      <c r="B37" s="569" t="str">
        <f aca="false">IF(基本情報入力シート!C74="","",基本情報入力シート!C74)</f>
        <v/>
      </c>
      <c r="C37" s="569"/>
      <c r="D37" s="569"/>
      <c r="E37" s="569"/>
      <c r="F37" s="569"/>
      <c r="G37" s="569"/>
      <c r="H37" s="569"/>
      <c r="I37" s="569"/>
      <c r="J37" s="570" t="str">
        <f aca="false">IF(基本情報入力シート!M74="","",基本情報入力シート!M74)</f>
        <v/>
      </c>
      <c r="K37" s="571" t="str">
        <f aca="false">IF(基本情報入力シート!R74="","",基本情報入力シート!R74)</f>
        <v/>
      </c>
      <c r="L37" s="571" t="str">
        <f aca="false">IF(基本情報入力シート!W74="","",基本情報入力シート!W74)</f>
        <v/>
      </c>
      <c r="M37" s="572" t="str">
        <f aca="false">IF(基本情報入力シート!X74="","",基本情報入力シート!X74)</f>
        <v/>
      </c>
      <c r="N37" s="573" t="str">
        <f aca="false">IF(基本情報入力シート!Y74="","",基本情報入力シート!Y74)</f>
        <v/>
      </c>
      <c r="O37" s="574"/>
      <c r="P37" s="575"/>
      <c r="Q37" s="554"/>
      <c r="R37" s="576"/>
      <c r="S37" s="577"/>
      <c r="T37" s="557" t="e">
        <f aca="false">IFERROR(S37*VLOOKUP(AE37,【参考】数式用3!$AD$3:$BA$14,MATCH(N37,【参考】数式用3!$AD$2:$BA$2,0)),"")))</f>
        <v>#N/A</v>
      </c>
      <c r="U37" s="578"/>
      <c r="V37" s="579"/>
      <c r="W37" s="580"/>
      <c r="X37" s="581" t="e">
        <f aca="false">IFERROR(V37*VLOOKUP(AF37,【参考】数式用3!$AD$15:$BA$23,MATCH(N37,【参考】数式用3!$AD$2:$BA$2,0)),"")))</f>
        <v>#N/A</v>
      </c>
      <c r="Y37" s="581"/>
      <c r="Z37" s="561"/>
      <c r="AA37" s="582"/>
      <c r="AB37" s="583" t="e">
        <f aca="false">IFERROR(AA37*VLOOKUP(AG37,【参考】数式用3!$AD$24:$BA$27,MATCH(N37,【参考】数式用3!$AD$2:$BA$2,0)),"")))</f>
        <v>#N/A</v>
      </c>
      <c r="AC37" s="584"/>
      <c r="AD37" s="565" t="str">
        <f aca="false">IF(OR(U37="特定加算Ⅰ",U37="特定加算Ⅱ"),IF(OR(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（病院等（老健以外）)",N37&lt;&gt;"（介護予防）短期入所療養介護（医療院）"),W37&lt;&gt;""),1,""),"")</f>
        <v/>
      </c>
      <c r="AE37" s="566" t="str">
        <f aca="false">IF(AND(O37="",R37=""),"",O37&amp;"から"&amp;R37)</f>
        <v/>
      </c>
      <c r="AF37" s="566" t="str">
        <f aca="false">IF(AND(P37="",U37=""),"",P37&amp;"から"&amp;U37)</f>
        <v/>
      </c>
      <c r="AG37" s="566" t="str">
        <f aca="false">IF(AND(Q37="",Z37=""),"",Q37&amp;"から"&amp;Z37)</f>
        <v/>
      </c>
    </row>
    <row r="38" customFormat="false" ht="24.95" hidden="false" customHeight="true" outlineLevel="0" collapsed="false">
      <c r="A38" s="568" t="n">
        <v>23</v>
      </c>
      <c r="B38" s="569" t="str">
        <f aca="false">IF(基本情報入力シート!C75="","",基本情報入力シート!C75)</f>
        <v/>
      </c>
      <c r="C38" s="569"/>
      <c r="D38" s="569"/>
      <c r="E38" s="569"/>
      <c r="F38" s="569"/>
      <c r="G38" s="569"/>
      <c r="H38" s="569"/>
      <c r="I38" s="569"/>
      <c r="J38" s="570" t="str">
        <f aca="false">IF(基本情報入力シート!M75="","",基本情報入力シート!M75)</f>
        <v/>
      </c>
      <c r="K38" s="571" t="str">
        <f aca="false">IF(基本情報入力シート!R75="","",基本情報入力シート!R75)</f>
        <v/>
      </c>
      <c r="L38" s="571" t="str">
        <f aca="false">IF(基本情報入力シート!W75="","",基本情報入力シート!W75)</f>
        <v/>
      </c>
      <c r="M38" s="572" t="str">
        <f aca="false">IF(基本情報入力シート!X75="","",基本情報入力シート!X75)</f>
        <v/>
      </c>
      <c r="N38" s="573" t="str">
        <f aca="false">IF(基本情報入力シート!Y75="","",基本情報入力シート!Y75)</f>
        <v/>
      </c>
      <c r="O38" s="574"/>
      <c r="P38" s="575"/>
      <c r="Q38" s="554"/>
      <c r="R38" s="576"/>
      <c r="S38" s="577"/>
      <c r="T38" s="557" t="e">
        <f aca="false">IFERROR(S38*VLOOKUP(AE38,【参考】数式用3!$AD$3:$BA$14,MATCH(N38,【参考】数式用3!$AD$2:$BA$2,0)),"")))</f>
        <v>#N/A</v>
      </c>
      <c r="U38" s="578"/>
      <c r="V38" s="579"/>
      <c r="W38" s="580"/>
      <c r="X38" s="581" t="e">
        <f aca="false">IFERROR(V38*VLOOKUP(AF38,【参考】数式用3!$AD$15:$BA$23,MATCH(N38,【参考】数式用3!$AD$2:$BA$2,0)),"")))</f>
        <v>#N/A</v>
      </c>
      <c r="Y38" s="581"/>
      <c r="Z38" s="561"/>
      <c r="AA38" s="582"/>
      <c r="AB38" s="583" t="e">
        <f aca="false">IFERROR(AA38*VLOOKUP(AG38,【参考】数式用3!$AD$24:$BA$27,MATCH(N38,【参考】数式用3!$AD$2:$BA$2,0)),"")))</f>
        <v>#N/A</v>
      </c>
      <c r="AC38" s="584"/>
      <c r="AD38" s="565" t="str">
        <f aca="false">IF(OR(U38="特定加算Ⅰ",U38="特定加算Ⅱ"),IF(OR(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（病院等（老健以外）)",N38&lt;&gt;"（介護予防）短期入所療養介護（医療院）"),W38&lt;&gt;""),1,""),"")</f>
        <v/>
      </c>
      <c r="AE38" s="566" t="str">
        <f aca="false">IF(AND(O38="",R38=""),"",O38&amp;"から"&amp;R38)</f>
        <v/>
      </c>
      <c r="AF38" s="566" t="str">
        <f aca="false">IF(AND(P38="",U38=""),"",P38&amp;"から"&amp;U38)</f>
        <v/>
      </c>
      <c r="AG38" s="566" t="str">
        <f aca="false">IF(AND(Q38="",Z38=""),"",Q38&amp;"から"&amp;Z38)</f>
        <v/>
      </c>
    </row>
    <row r="39" customFormat="false" ht="24.95" hidden="false" customHeight="true" outlineLevel="0" collapsed="false">
      <c r="A39" s="568" t="n">
        <v>24</v>
      </c>
      <c r="B39" s="569" t="str">
        <f aca="false">IF(基本情報入力シート!C76="","",基本情報入力シート!C76)</f>
        <v/>
      </c>
      <c r="C39" s="569"/>
      <c r="D39" s="569"/>
      <c r="E39" s="569"/>
      <c r="F39" s="569"/>
      <c r="G39" s="569"/>
      <c r="H39" s="569"/>
      <c r="I39" s="569"/>
      <c r="J39" s="570" t="str">
        <f aca="false">IF(基本情報入力シート!M76="","",基本情報入力シート!M76)</f>
        <v/>
      </c>
      <c r="K39" s="571" t="str">
        <f aca="false">IF(基本情報入力シート!R76="","",基本情報入力シート!R76)</f>
        <v/>
      </c>
      <c r="L39" s="571" t="str">
        <f aca="false">IF(基本情報入力シート!W76="","",基本情報入力シート!W76)</f>
        <v/>
      </c>
      <c r="M39" s="572" t="str">
        <f aca="false">IF(基本情報入力シート!X76="","",基本情報入力シート!X76)</f>
        <v/>
      </c>
      <c r="N39" s="573" t="str">
        <f aca="false">IF(基本情報入力シート!Y76="","",基本情報入力シート!Y76)</f>
        <v/>
      </c>
      <c r="O39" s="574"/>
      <c r="P39" s="575"/>
      <c r="Q39" s="554"/>
      <c r="R39" s="576"/>
      <c r="S39" s="577"/>
      <c r="T39" s="557" t="e">
        <f aca="false">IFERROR(S39*VLOOKUP(AE39,【参考】数式用3!$AD$3:$BA$14,MATCH(N39,【参考】数式用3!$AD$2:$BA$2,0)),"")))</f>
        <v>#N/A</v>
      </c>
      <c r="U39" s="578"/>
      <c r="V39" s="579"/>
      <c r="W39" s="580"/>
      <c r="X39" s="581" t="e">
        <f aca="false">IFERROR(V39*VLOOKUP(AF39,【参考】数式用3!$AD$15:$BA$23,MATCH(N39,【参考】数式用3!$AD$2:$BA$2,0)),"")))</f>
        <v>#N/A</v>
      </c>
      <c r="Y39" s="581"/>
      <c r="Z39" s="561"/>
      <c r="AA39" s="582"/>
      <c r="AB39" s="583" t="e">
        <f aca="false">IFERROR(AA39*VLOOKUP(AG39,【参考】数式用3!$AD$24:$BA$27,MATCH(N39,【参考】数式用3!$AD$2:$BA$2,0)),"")))</f>
        <v>#N/A</v>
      </c>
      <c r="AC39" s="584"/>
      <c r="AD39" s="565" t="str">
        <f aca="false">IF(OR(U39="特定加算Ⅰ",U39="特定加算Ⅱ"),IF(OR(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（病院等（老健以外）)",N39&lt;&gt;"（介護予防）短期入所療養介護（医療院）"),W39&lt;&gt;""),1,""),"")</f>
        <v/>
      </c>
      <c r="AE39" s="566" t="str">
        <f aca="false">IF(AND(O39="",R39=""),"",O39&amp;"から"&amp;R39)</f>
        <v/>
      </c>
      <c r="AF39" s="566" t="str">
        <f aca="false">IF(AND(P39="",U39=""),"",P39&amp;"から"&amp;U39)</f>
        <v/>
      </c>
      <c r="AG39" s="566" t="str">
        <f aca="false">IF(AND(Q39="",Z39=""),"",Q39&amp;"から"&amp;Z39)</f>
        <v/>
      </c>
    </row>
    <row r="40" customFormat="false" ht="24.95" hidden="false" customHeight="true" outlineLevel="0" collapsed="false">
      <c r="A40" s="568" t="n">
        <v>25</v>
      </c>
      <c r="B40" s="569" t="str">
        <f aca="false">IF(基本情報入力シート!C77="","",基本情報入力シート!C77)</f>
        <v/>
      </c>
      <c r="C40" s="569"/>
      <c r="D40" s="569"/>
      <c r="E40" s="569"/>
      <c r="F40" s="569"/>
      <c r="G40" s="569"/>
      <c r="H40" s="569"/>
      <c r="I40" s="569"/>
      <c r="J40" s="570" t="str">
        <f aca="false">IF(基本情報入力シート!M77="","",基本情報入力シート!M77)</f>
        <v/>
      </c>
      <c r="K40" s="571" t="str">
        <f aca="false">IF(基本情報入力シート!R77="","",基本情報入力シート!R77)</f>
        <v/>
      </c>
      <c r="L40" s="571" t="str">
        <f aca="false">IF(基本情報入力シート!W77="","",基本情報入力シート!W77)</f>
        <v/>
      </c>
      <c r="M40" s="572" t="str">
        <f aca="false">IF(基本情報入力シート!X77="","",基本情報入力シート!X77)</f>
        <v/>
      </c>
      <c r="N40" s="573" t="str">
        <f aca="false">IF(基本情報入力シート!Y77="","",基本情報入力シート!Y77)</f>
        <v/>
      </c>
      <c r="O40" s="574"/>
      <c r="P40" s="575"/>
      <c r="Q40" s="554"/>
      <c r="R40" s="576"/>
      <c r="S40" s="577"/>
      <c r="T40" s="557" t="e">
        <f aca="false">IFERROR(S40*VLOOKUP(AE40,【参考】数式用3!$AD$3:$BA$14,MATCH(N40,【参考】数式用3!$AD$2:$BA$2,0)),"")))</f>
        <v>#N/A</v>
      </c>
      <c r="U40" s="578"/>
      <c r="V40" s="579"/>
      <c r="W40" s="580"/>
      <c r="X40" s="581" t="e">
        <f aca="false">IFERROR(V40*VLOOKUP(AF40,【参考】数式用3!$AD$15:$BA$23,MATCH(N40,【参考】数式用3!$AD$2:$BA$2,0)),"")))</f>
        <v>#N/A</v>
      </c>
      <c r="Y40" s="581"/>
      <c r="Z40" s="561"/>
      <c r="AA40" s="582"/>
      <c r="AB40" s="583" t="e">
        <f aca="false">IFERROR(AA40*VLOOKUP(AG40,【参考】数式用3!$AD$24:$BA$27,MATCH(N40,【参考】数式用3!$AD$2:$BA$2,0)),"")))</f>
        <v>#N/A</v>
      </c>
      <c r="AC40" s="584"/>
      <c r="AD40" s="565" t="str">
        <f aca="false">IF(OR(U40="特定加算Ⅰ",U40="特定加算Ⅱ"),IF(OR(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（病院等（老健以外）)",N40&lt;&gt;"（介護予防）短期入所療養介護（医療院）"),W40&lt;&gt;""),1,""),"")</f>
        <v/>
      </c>
      <c r="AE40" s="566" t="str">
        <f aca="false">IF(AND(O40="",R40=""),"",O40&amp;"から"&amp;R40)</f>
        <v/>
      </c>
      <c r="AF40" s="566" t="str">
        <f aca="false">IF(AND(P40="",U40=""),"",P40&amp;"から"&amp;U40)</f>
        <v/>
      </c>
      <c r="AG40" s="566" t="str">
        <f aca="false">IF(AND(Q40="",Z40=""),"",Q40&amp;"から"&amp;Z40)</f>
        <v/>
      </c>
    </row>
    <row r="41" customFormat="false" ht="24.95" hidden="false" customHeight="true" outlineLevel="0" collapsed="false">
      <c r="A41" s="568" t="n">
        <v>26</v>
      </c>
      <c r="B41" s="569" t="str">
        <f aca="false">IF(基本情報入力シート!C78="","",基本情報入力シート!C78)</f>
        <v/>
      </c>
      <c r="C41" s="569"/>
      <c r="D41" s="569"/>
      <c r="E41" s="569"/>
      <c r="F41" s="569"/>
      <c r="G41" s="569"/>
      <c r="H41" s="569"/>
      <c r="I41" s="569"/>
      <c r="J41" s="570" t="str">
        <f aca="false">IF(基本情報入力シート!M78="","",基本情報入力シート!M78)</f>
        <v/>
      </c>
      <c r="K41" s="571" t="str">
        <f aca="false">IF(基本情報入力シート!R78="","",基本情報入力シート!R78)</f>
        <v/>
      </c>
      <c r="L41" s="571" t="str">
        <f aca="false">IF(基本情報入力シート!W78="","",基本情報入力シート!W78)</f>
        <v/>
      </c>
      <c r="M41" s="572" t="str">
        <f aca="false">IF(基本情報入力シート!X78="","",基本情報入力シート!X78)</f>
        <v/>
      </c>
      <c r="N41" s="573" t="str">
        <f aca="false">IF(基本情報入力シート!Y78="","",基本情報入力シート!Y78)</f>
        <v/>
      </c>
      <c r="O41" s="574"/>
      <c r="P41" s="575"/>
      <c r="Q41" s="554"/>
      <c r="R41" s="576"/>
      <c r="S41" s="577"/>
      <c r="T41" s="557" t="e">
        <f aca="false">IFERROR(S41*VLOOKUP(AE41,【参考】数式用3!$AD$3:$BA$14,MATCH(N41,【参考】数式用3!$AD$2:$BA$2,0)),"")))</f>
        <v>#N/A</v>
      </c>
      <c r="U41" s="578"/>
      <c r="V41" s="579"/>
      <c r="W41" s="580"/>
      <c r="X41" s="581" t="e">
        <f aca="false">IFERROR(V41*VLOOKUP(AF41,【参考】数式用3!$AD$15:$BA$23,MATCH(N41,【参考】数式用3!$AD$2:$BA$2,0)),"")))</f>
        <v>#N/A</v>
      </c>
      <c r="Y41" s="581"/>
      <c r="Z41" s="561"/>
      <c r="AA41" s="582"/>
      <c r="AB41" s="583" t="e">
        <f aca="false">IFERROR(AA41*VLOOKUP(AG41,【参考】数式用3!$AD$24:$BA$27,MATCH(N41,【参考】数式用3!$AD$2:$BA$2,0)),"")))</f>
        <v>#N/A</v>
      </c>
      <c r="AC41" s="584"/>
      <c r="AD41" s="565" t="str">
        <f aca="false">IF(OR(U41="特定加算Ⅰ",U41="特定加算Ⅱ"),IF(OR(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（病院等（老健以外）)",N41&lt;&gt;"（介護予防）短期入所療養介護（医療院）"),W41&lt;&gt;""),1,""),"")</f>
        <v/>
      </c>
      <c r="AE41" s="566" t="str">
        <f aca="false">IF(AND(O41="",R41=""),"",O41&amp;"から"&amp;R41)</f>
        <v/>
      </c>
      <c r="AF41" s="566" t="str">
        <f aca="false">IF(AND(P41="",U41=""),"",P41&amp;"から"&amp;U41)</f>
        <v/>
      </c>
      <c r="AG41" s="566" t="str">
        <f aca="false">IF(AND(Q41="",Z41=""),"",Q41&amp;"から"&amp;Z41)</f>
        <v/>
      </c>
    </row>
    <row r="42" customFormat="false" ht="24.95" hidden="false" customHeight="true" outlineLevel="0" collapsed="false">
      <c r="A42" s="568" t="n">
        <v>27</v>
      </c>
      <c r="B42" s="569" t="str">
        <f aca="false">IF(基本情報入力シート!C79="","",基本情報入力シート!C79)</f>
        <v/>
      </c>
      <c r="C42" s="569"/>
      <c r="D42" s="569"/>
      <c r="E42" s="569"/>
      <c r="F42" s="569"/>
      <c r="G42" s="569"/>
      <c r="H42" s="569"/>
      <c r="I42" s="569"/>
      <c r="J42" s="570" t="str">
        <f aca="false">IF(基本情報入力シート!M79="","",基本情報入力シート!M79)</f>
        <v/>
      </c>
      <c r="K42" s="571" t="str">
        <f aca="false">IF(基本情報入力シート!R79="","",基本情報入力シート!R79)</f>
        <v/>
      </c>
      <c r="L42" s="571" t="str">
        <f aca="false">IF(基本情報入力シート!W79="","",基本情報入力シート!W79)</f>
        <v/>
      </c>
      <c r="M42" s="572" t="str">
        <f aca="false">IF(基本情報入力シート!X79="","",基本情報入力シート!X79)</f>
        <v/>
      </c>
      <c r="N42" s="573" t="str">
        <f aca="false">IF(基本情報入力シート!Y79="","",基本情報入力シート!Y79)</f>
        <v/>
      </c>
      <c r="O42" s="574"/>
      <c r="P42" s="575"/>
      <c r="Q42" s="554"/>
      <c r="R42" s="576"/>
      <c r="S42" s="577"/>
      <c r="T42" s="557" t="e">
        <f aca="false">IFERROR(S42*VLOOKUP(AE42,【参考】数式用3!$AD$3:$BA$14,MATCH(N42,【参考】数式用3!$AD$2:$BA$2,0)),"")))</f>
        <v>#N/A</v>
      </c>
      <c r="U42" s="578"/>
      <c r="V42" s="579"/>
      <c r="W42" s="580"/>
      <c r="X42" s="581" t="e">
        <f aca="false">IFERROR(V42*VLOOKUP(AF42,【参考】数式用3!$AD$15:$BA$23,MATCH(N42,【参考】数式用3!$AD$2:$BA$2,0)),"")))</f>
        <v>#N/A</v>
      </c>
      <c r="Y42" s="581"/>
      <c r="Z42" s="561"/>
      <c r="AA42" s="582"/>
      <c r="AB42" s="583" t="e">
        <f aca="false">IFERROR(AA42*VLOOKUP(AG42,【参考】数式用3!$AD$24:$BA$27,MATCH(N42,【参考】数式用3!$AD$2:$BA$2,0)),"")))</f>
        <v>#N/A</v>
      </c>
      <c r="AC42" s="584"/>
      <c r="AD42" s="565" t="str">
        <f aca="false">IF(OR(U42="特定加算Ⅰ",U42="特定加算Ⅱ"),IF(OR(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（病院等（老健以外）)",N42&lt;&gt;"（介護予防）短期入所療養介護（医療院）"),W42&lt;&gt;""),1,""),"")</f>
        <v/>
      </c>
      <c r="AE42" s="566" t="str">
        <f aca="false">IF(AND(O42="",R42=""),"",O42&amp;"から"&amp;R42)</f>
        <v/>
      </c>
      <c r="AF42" s="566" t="str">
        <f aca="false">IF(AND(P42="",U42=""),"",P42&amp;"から"&amp;U42)</f>
        <v/>
      </c>
      <c r="AG42" s="566" t="str">
        <f aca="false">IF(AND(Q42="",Z42=""),"",Q42&amp;"から"&amp;Z42)</f>
        <v/>
      </c>
    </row>
    <row r="43" customFormat="false" ht="24.95" hidden="false" customHeight="true" outlineLevel="0" collapsed="false">
      <c r="A43" s="568" t="n">
        <v>28</v>
      </c>
      <c r="B43" s="569" t="str">
        <f aca="false">IF(基本情報入力シート!C80="","",基本情報入力シート!C80)</f>
        <v/>
      </c>
      <c r="C43" s="569"/>
      <c r="D43" s="569"/>
      <c r="E43" s="569"/>
      <c r="F43" s="569"/>
      <c r="G43" s="569"/>
      <c r="H43" s="569"/>
      <c r="I43" s="569"/>
      <c r="J43" s="570" t="str">
        <f aca="false">IF(基本情報入力シート!M80="","",基本情報入力シート!M80)</f>
        <v/>
      </c>
      <c r="K43" s="571" t="str">
        <f aca="false">IF(基本情報入力シート!R80="","",基本情報入力シート!R80)</f>
        <v/>
      </c>
      <c r="L43" s="571" t="str">
        <f aca="false">IF(基本情報入力シート!W80="","",基本情報入力シート!W80)</f>
        <v/>
      </c>
      <c r="M43" s="572" t="str">
        <f aca="false">IF(基本情報入力シート!X80="","",基本情報入力シート!X80)</f>
        <v/>
      </c>
      <c r="N43" s="573" t="str">
        <f aca="false">IF(基本情報入力シート!Y80="","",基本情報入力シート!Y80)</f>
        <v/>
      </c>
      <c r="O43" s="574"/>
      <c r="P43" s="575"/>
      <c r="Q43" s="554"/>
      <c r="R43" s="576"/>
      <c r="S43" s="577"/>
      <c r="T43" s="557" t="e">
        <f aca="false">IFERROR(S43*VLOOKUP(AE43,【参考】数式用3!$AD$3:$BA$14,MATCH(N43,【参考】数式用3!$AD$2:$BA$2,0)),"")))</f>
        <v>#N/A</v>
      </c>
      <c r="U43" s="578"/>
      <c r="V43" s="579"/>
      <c r="W43" s="580"/>
      <c r="X43" s="581" t="e">
        <f aca="false">IFERROR(V43*VLOOKUP(AF43,【参考】数式用3!$AD$15:$BA$23,MATCH(N43,【参考】数式用3!$AD$2:$BA$2,0)),"")))</f>
        <v>#N/A</v>
      </c>
      <c r="Y43" s="581"/>
      <c r="Z43" s="561"/>
      <c r="AA43" s="582"/>
      <c r="AB43" s="583" t="e">
        <f aca="false">IFERROR(AA43*VLOOKUP(AG43,【参考】数式用3!$AD$24:$BA$27,MATCH(N43,【参考】数式用3!$AD$2:$BA$2,0)),"")))</f>
        <v>#N/A</v>
      </c>
      <c r="AC43" s="584"/>
      <c r="AD43" s="565" t="str">
        <f aca="false">IF(OR(U43="特定加算Ⅰ",U43="特定加算Ⅱ"),IF(OR(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（病院等（老健以外）)",N43&lt;&gt;"（介護予防）短期入所療養介護（医療院）"),W43&lt;&gt;""),1,""),"")</f>
        <v/>
      </c>
      <c r="AE43" s="566" t="str">
        <f aca="false">IF(AND(O43="",R43=""),"",O43&amp;"から"&amp;R43)</f>
        <v/>
      </c>
      <c r="AF43" s="566" t="str">
        <f aca="false">IF(AND(P43="",U43=""),"",P43&amp;"から"&amp;U43)</f>
        <v/>
      </c>
      <c r="AG43" s="566" t="str">
        <f aca="false">IF(AND(Q43="",Z43=""),"",Q43&amp;"から"&amp;Z43)</f>
        <v/>
      </c>
    </row>
    <row r="44" customFormat="false" ht="24.95" hidden="false" customHeight="true" outlineLevel="0" collapsed="false">
      <c r="A44" s="568" t="n">
        <v>29</v>
      </c>
      <c r="B44" s="569" t="str">
        <f aca="false">IF(基本情報入力シート!C81="","",基本情報入力シート!C81)</f>
        <v/>
      </c>
      <c r="C44" s="569"/>
      <c r="D44" s="569"/>
      <c r="E44" s="569"/>
      <c r="F44" s="569"/>
      <c r="G44" s="569"/>
      <c r="H44" s="569"/>
      <c r="I44" s="569"/>
      <c r="J44" s="570" t="str">
        <f aca="false">IF(基本情報入力シート!M81="","",基本情報入力シート!M81)</f>
        <v/>
      </c>
      <c r="K44" s="571" t="str">
        <f aca="false">IF(基本情報入力シート!R81="","",基本情報入力シート!R81)</f>
        <v/>
      </c>
      <c r="L44" s="571" t="str">
        <f aca="false">IF(基本情報入力シート!W81="","",基本情報入力シート!W81)</f>
        <v/>
      </c>
      <c r="M44" s="572" t="str">
        <f aca="false">IF(基本情報入力シート!X81="","",基本情報入力シート!X81)</f>
        <v/>
      </c>
      <c r="N44" s="573" t="str">
        <f aca="false">IF(基本情報入力シート!Y81="","",基本情報入力シート!Y81)</f>
        <v/>
      </c>
      <c r="O44" s="574"/>
      <c r="P44" s="575"/>
      <c r="Q44" s="554"/>
      <c r="R44" s="576"/>
      <c r="S44" s="577"/>
      <c r="T44" s="557" t="e">
        <f aca="false">IFERROR(S44*VLOOKUP(AE44,【参考】数式用3!$AD$3:$BA$14,MATCH(N44,【参考】数式用3!$AD$2:$BA$2,0)),"")))</f>
        <v>#N/A</v>
      </c>
      <c r="U44" s="578"/>
      <c r="V44" s="579"/>
      <c r="W44" s="580"/>
      <c r="X44" s="581" t="e">
        <f aca="false">IFERROR(V44*VLOOKUP(AF44,【参考】数式用3!$AD$15:$BA$23,MATCH(N44,【参考】数式用3!$AD$2:$BA$2,0)),"")))</f>
        <v>#N/A</v>
      </c>
      <c r="Y44" s="581"/>
      <c r="Z44" s="561"/>
      <c r="AA44" s="582"/>
      <c r="AB44" s="583" t="e">
        <f aca="false">IFERROR(AA44*VLOOKUP(AG44,【参考】数式用3!$AD$24:$BA$27,MATCH(N44,【参考】数式用3!$AD$2:$BA$2,0)),"")))</f>
        <v>#N/A</v>
      </c>
      <c r="AC44" s="584"/>
      <c r="AD44" s="565" t="str">
        <f aca="false">IF(OR(U44="特定加算Ⅰ",U44="特定加算Ⅱ"),IF(OR(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（病院等（老健以外）)",N44&lt;&gt;"（介護予防）短期入所療養介護（医療院）"),W44&lt;&gt;""),1,""),"")</f>
        <v/>
      </c>
      <c r="AE44" s="566" t="str">
        <f aca="false">IF(AND(O44="",R44=""),"",O44&amp;"から"&amp;R44)</f>
        <v/>
      </c>
      <c r="AF44" s="566" t="str">
        <f aca="false">IF(AND(P44="",U44=""),"",P44&amp;"から"&amp;U44)</f>
        <v/>
      </c>
      <c r="AG44" s="566" t="str">
        <f aca="false">IF(AND(Q44="",Z44=""),"",Q44&amp;"から"&amp;Z44)</f>
        <v/>
      </c>
    </row>
    <row r="45" customFormat="false" ht="24.95" hidden="false" customHeight="true" outlineLevel="0" collapsed="false">
      <c r="A45" s="568" t="n">
        <v>30</v>
      </c>
      <c r="B45" s="569" t="str">
        <f aca="false">IF(基本情報入力シート!C82="","",基本情報入力シート!C82)</f>
        <v/>
      </c>
      <c r="C45" s="569"/>
      <c r="D45" s="569"/>
      <c r="E45" s="569"/>
      <c r="F45" s="569"/>
      <c r="G45" s="569"/>
      <c r="H45" s="569"/>
      <c r="I45" s="569"/>
      <c r="J45" s="570" t="str">
        <f aca="false">IF(基本情報入力シート!M82="","",基本情報入力シート!M82)</f>
        <v/>
      </c>
      <c r="K45" s="571" t="str">
        <f aca="false">IF(基本情報入力シート!R82="","",基本情報入力シート!R82)</f>
        <v/>
      </c>
      <c r="L45" s="571" t="str">
        <f aca="false">IF(基本情報入力シート!W82="","",基本情報入力シート!W82)</f>
        <v/>
      </c>
      <c r="M45" s="572" t="str">
        <f aca="false">IF(基本情報入力シート!X82="","",基本情報入力シート!X82)</f>
        <v/>
      </c>
      <c r="N45" s="573" t="str">
        <f aca="false">IF(基本情報入力シート!Y82="","",基本情報入力シート!Y82)</f>
        <v/>
      </c>
      <c r="O45" s="574"/>
      <c r="P45" s="575"/>
      <c r="Q45" s="554"/>
      <c r="R45" s="576"/>
      <c r="S45" s="577"/>
      <c r="T45" s="557" t="e">
        <f aca="false">IFERROR(S45*VLOOKUP(AE45,【参考】数式用3!$AD$3:$BA$14,MATCH(N45,【参考】数式用3!$AD$2:$BA$2,0)),"")))</f>
        <v>#N/A</v>
      </c>
      <c r="U45" s="578"/>
      <c r="V45" s="579"/>
      <c r="W45" s="580"/>
      <c r="X45" s="581" t="e">
        <f aca="false">IFERROR(V45*VLOOKUP(AF45,【参考】数式用3!$AD$15:$BA$23,MATCH(N45,【参考】数式用3!$AD$2:$BA$2,0)),"")))</f>
        <v>#N/A</v>
      </c>
      <c r="Y45" s="581"/>
      <c r="Z45" s="561"/>
      <c r="AA45" s="582"/>
      <c r="AB45" s="583" t="e">
        <f aca="false">IFERROR(AA45*VLOOKUP(AG45,【参考】数式用3!$AD$24:$BA$27,MATCH(N45,【参考】数式用3!$AD$2:$BA$2,0)),"")))</f>
        <v>#N/A</v>
      </c>
      <c r="AC45" s="584"/>
      <c r="AD45" s="565" t="str">
        <f aca="false">IF(OR(U45="特定加算Ⅰ",U45="特定加算Ⅱ"),IF(OR(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（病院等（老健以外）)",N45&lt;&gt;"（介護予防）短期入所療養介護（医療院）"),W45&lt;&gt;""),1,""),"")</f>
        <v/>
      </c>
      <c r="AE45" s="566" t="str">
        <f aca="false">IF(AND(O45="",R45=""),"",O45&amp;"から"&amp;R45)</f>
        <v/>
      </c>
      <c r="AF45" s="566" t="str">
        <f aca="false">IF(AND(P45="",U45=""),"",P45&amp;"から"&amp;U45)</f>
        <v/>
      </c>
      <c r="AG45" s="566" t="str">
        <f aca="false">IF(AND(Q45="",Z45=""),"",Q45&amp;"から"&amp;Z45)</f>
        <v/>
      </c>
    </row>
    <row r="46" customFormat="false" ht="24.95" hidden="false" customHeight="true" outlineLevel="0" collapsed="false">
      <c r="A46" s="568" t="n">
        <v>31</v>
      </c>
      <c r="B46" s="569" t="str">
        <f aca="false">IF(基本情報入力シート!C83="","",基本情報入力シート!C83)</f>
        <v/>
      </c>
      <c r="C46" s="569"/>
      <c r="D46" s="569"/>
      <c r="E46" s="569"/>
      <c r="F46" s="569"/>
      <c r="G46" s="569"/>
      <c r="H46" s="569"/>
      <c r="I46" s="569"/>
      <c r="J46" s="570" t="str">
        <f aca="false">IF(基本情報入力シート!M83="","",基本情報入力シート!M83)</f>
        <v/>
      </c>
      <c r="K46" s="571" t="str">
        <f aca="false">IF(基本情報入力シート!R83="","",基本情報入力シート!R83)</f>
        <v/>
      </c>
      <c r="L46" s="571" t="str">
        <f aca="false">IF(基本情報入力シート!W83="","",基本情報入力シート!W83)</f>
        <v/>
      </c>
      <c r="M46" s="572" t="str">
        <f aca="false">IF(基本情報入力シート!X83="","",基本情報入力シート!X83)</f>
        <v/>
      </c>
      <c r="N46" s="573" t="str">
        <f aca="false">IF(基本情報入力シート!Y83="","",基本情報入力シート!Y83)</f>
        <v/>
      </c>
      <c r="O46" s="574"/>
      <c r="P46" s="575"/>
      <c r="Q46" s="554"/>
      <c r="R46" s="576"/>
      <c r="S46" s="577"/>
      <c r="T46" s="557" t="e">
        <f aca="false">IFERROR(S46*VLOOKUP(AE46,【参考】数式用3!$AD$3:$BA$14,MATCH(N46,【参考】数式用3!$AD$2:$BA$2,0)),"")))</f>
        <v>#N/A</v>
      </c>
      <c r="U46" s="578"/>
      <c r="V46" s="579"/>
      <c r="W46" s="580"/>
      <c r="X46" s="581" t="e">
        <f aca="false">IFERROR(V46*VLOOKUP(AF46,【参考】数式用3!$AD$15:$BA$23,MATCH(N46,【参考】数式用3!$AD$2:$BA$2,0)),"")))</f>
        <v>#N/A</v>
      </c>
      <c r="Y46" s="581"/>
      <c r="Z46" s="561"/>
      <c r="AA46" s="582"/>
      <c r="AB46" s="583" t="e">
        <f aca="false">IFERROR(AA46*VLOOKUP(AG46,【参考】数式用3!$AD$24:$BA$27,MATCH(N46,【参考】数式用3!$AD$2:$BA$2,0)),"")))</f>
        <v>#N/A</v>
      </c>
      <c r="AC46" s="584"/>
      <c r="AD46" s="565" t="str">
        <f aca="false">IF(OR(U46="特定加算Ⅰ",U46="特定加算Ⅱ"),IF(OR(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（病院等（老健以外）)",N46&lt;&gt;"（介護予防）短期入所療養介護（医療院）"),W46&lt;&gt;""),1,""),"")</f>
        <v/>
      </c>
      <c r="AE46" s="566" t="str">
        <f aca="false">IF(AND(O46="",R46=""),"",O46&amp;"から"&amp;R46)</f>
        <v/>
      </c>
      <c r="AF46" s="566" t="str">
        <f aca="false">IF(AND(P46="",U46=""),"",P46&amp;"から"&amp;U46)</f>
        <v/>
      </c>
      <c r="AG46" s="566" t="str">
        <f aca="false">IF(AND(Q46="",Z46=""),"",Q46&amp;"から"&amp;Z46)</f>
        <v/>
      </c>
    </row>
    <row r="47" customFormat="false" ht="24.95" hidden="false" customHeight="true" outlineLevel="0" collapsed="false">
      <c r="A47" s="568" t="n">
        <v>32</v>
      </c>
      <c r="B47" s="569" t="str">
        <f aca="false">IF(基本情報入力シート!C84="","",基本情報入力シート!C84)</f>
        <v/>
      </c>
      <c r="C47" s="569"/>
      <c r="D47" s="569"/>
      <c r="E47" s="569"/>
      <c r="F47" s="569"/>
      <c r="G47" s="569"/>
      <c r="H47" s="569"/>
      <c r="I47" s="569"/>
      <c r="J47" s="570" t="str">
        <f aca="false">IF(基本情報入力シート!M84="","",基本情報入力シート!M84)</f>
        <v/>
      </c>
      <c r="K47" s="571" t="str">
        <f aca="false">IF(基本情報入力シート!R84="","",基本情報入力シート!R84)</f>
        <v/>
      </c>
      <c r="L47" s="571" t="str">
        <f aca="false">IF(基本情報入力シート!W84="","",基本情報入力シート!W84)</f>
        <v/>
      </c>
      <c r="M47" s="572" t="str">
        <f aca="false">IF(基本情報入力シート!X84="","",基本情報入力シート!X84)</f>
        <v/>
      </c>
      <c r="N47" s="573" t="str">
        <f aca="false">IF(基本情報入力シート!Y84="","",基本情報入力シート!Y84)</f>
        <v/>
      </c>
      <c r="O47" s="574"/>
      <c r="P47" s="575"/>
      <c r="Q47" s="554"/>
      <c r="R47" s="576"/>
      <c r="S47" s="577"/>
      <c r="T47" s="557" t="e">
        <f aca="false">IFERROR(S47*VLOOKUP(AE47,【参考】数式用3!$AD$3:$BA$14,MATCH(N47,【参考】数式用3!$AD$2:$BA$2,0)),"")))</f>
        <v>#N/A</v>
      </c>
      <c r="U47" s="578"/>
      <c r="V47" s="579"/>
      <c r="W47" s="580"/>
      <c r="X47" s="581" t="e">
        <f aca="false">IFERROR(V47*VLOOKUP(AF47,【参考】数式用3!$AD$15:$BA$23,MATCH(N47,【参考】数式用3!$AD$2:$BA$2,0)),"")))</f>
        <v>#N/A</v>
      </c>
      <c r="Y47" s="581"/>
      <c r="Z47" s="561"/>
      <c r="AA47" s="582"/>
      <c r="AB47" s="583" t="e">
        <f aca="false">IFERROR(AA47*VLOOKUP(AG47,【参考】数式用3!$AD$24:$BA$27,MATCH(N47,【参考】数式用3!$AD$2:$BA$2,0)),"")))</f>
        <v>#N/A</v>
      </c>
      <c r="AC47" s="584"/>
      <c r="AD47" s="565" t="str">
        <f aca="false">IF(OR(U47="特定加算Ⅰ",U47="特定加算Ⅱ"),IF(OR(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（病院等（老健以外）)",N47&lt;&gt;"（介護予防）短期入所療養介護（医療院）"),W47&lt;&gt;""),1,""),"")</f>
        <v/>
      </c>
      <c r="AE47" s="566" t="str">
        <f aca="false">IF(AND(O47="",R47=""),"",O47&amp;"から"&amp;R47)</f>
        <v/>
      </c>
      <c r="AF47" s="566" t="str">
        <f aca="false">IF(AND(P47="",U47=""),"",P47&amp;"から"&amp;U47)</f>
        <v/>
      </c>
      <c r="AG47" s="566" t="str">
        <f aca="false">IF(AND(Q47="",Z47=""),"",Q47&amp;"から"&amp;Z47)</f>
        <v/>
      </c>
    </row>
    <row r="48" customFormat="false" ht="24.95" hidden="false" customHeight="true" outlineLevel="0" collapsed="false">
      <c r="A48" s="568" t="n">
        <v>33</v>
      </c>
      <c r="B48" s="569" t="str">
        <f aca="false">IF(基本情報入力シート!C85="","",基本情報入力シート!C85)</f>
        <v/>
      </c>
      <c r="C48" s="569"/>
      <c r="D48" s="569"/>
      <c r="E48" s="569"/>
      <c r="F48" s="569"/>
      <c r="G48" s="569"/>
      <c r="H48" s="569"/>
      <c r="I48" s="569"/>
      <c r="J48" s="570" t="str">
        <f aca="false">IF(基本情報入力シート!M85="","",基本情報入力シート!M85)</f>
        <v/>
      </c>
      <c r="K48" s="571" t="str">
        <f aca="false">IF(基本情報入力シート!R85="","",基本情報入力シート!R85)</f>
        <v/>
      </c>
      <c r="L48" s="571" t="str">
        <f aca="false">IF(基本情報入力シート!W85="","",基本情報入力シート!W85)</f>
        <v/>
      </c>
      <c r="M48" s="572" t="str">
        <f aca="false">IF(基本情報入力シート!X85="","",基本情報入力シート!X85)</f>
        <v/>
      </c>
      <c r="N48" s="573" t="str">
        <f aca="false">IF(基本情報入力シート!Y85="","",基本情報入力シート!Y85)</f>
        <v/>
      </c>
      <c r="O48" s="574"/>
      <c r="P48" s="575"/>
      <c r="Q48" s="554"/>
      <c r="R48" s="576"/>
      <c r="S48" s="577"/>
      <c r="T48" s="557" t="e">
        <f aca="false">IFERROR(S48*VLOOKUP(AE48,【参考】数式用3!$AD$3:$BA$14,MATCH(N48,【参考】数式用3!$AD$2:$BA$2,0)),"")))</f>
        <v>#N/A</v>
      </c>
      <c r="U48" s="578"/>
      <c r="V48" s="579"/>
      <c r="W48" s="580"/>
      <c r="X48" s="581" t="e">
        <f aca="false">IFERROR(V48*VLOOKUP(AF48,【参考】数式用3!$AD$15:$BA$23,MATCH(N48,【参考】数式用3!$AD$2:$BA$2,0)),"")))</f>
        <v>#N/A</v>
      </c>
      <c r="Y48" s="581"/>
      <c r="Z48" s="561"/>
      <c r="AA48" s="582"/>
      <c r="AB48" s="583" t="e">
        <f aca="false">IFERROR(AA48*VLOOKUP(AG48,【参考】数式用3!$AD$24:$BA$27,MATCH(N48,【参考】数式用3!$AD$2:$BA$2,0)),"")))</f>
        <v>#N/A</v>
      </c>
      <c r="AC48" s="584"/>
      <c r="AD48" s="565" t="str">
        <f aca="false">IF(OR(U48="特定加算Ⅰ",U48="特定加算Ⅱ"),IF(OR(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（病院等（老健以外）)",N48&lt;&gt;"（介護予防）短期入所療養介護（医療院）"),W48&lt;&gt;""),1,""),"")</f>
        <v/>
      </c>
      <c r="AE48" s="566" t="str">
        <f aca="false">IF(AND(O48="",R48=""),"",O48&amp;"から"&amp;R48)</f>
        <v/>
      </c>
      <c r="AF48" s="566" t="str">
        <f aca="false">IF(AND(P48="",U48=""),"",P48&amp;"から"&amp;U48)</f>
        <v/>
      </c>
      <c r="AG48" s="566" t="str">
        <f aca="false">IF(AND(Q48="",Z48=""),"",Q48&amp;"から"&amp;Z48)</f>
        <v/>
      </c>
    </row>
    <row r="49" customFormat="false" ht="24.95" hidden="false" customHeight="true" outlineLevel="0" collapsed="false">
      <c r="A49" s="568" t="n">
        <v>34</v>
      </c>
      <c r="B49" s="569" t="str">
        <f aca="false">IF(基本情報入力シート!C86="","",基本情報入力シート!C86)</f>
        <v/>
      </c>
      <c r="C49" s="569"/>
      <c r="D49" s="569"/>
      <c r="E49" s="569"/>
      <c r="F49" s="569"/>
      <c r="G49" s="569"/>
      <c r="H49" s="569"/>
      <c r="I49" s="569"/>
      <c r="J49" s="570" t="str">
        <f aca="false">IF(基本情報入力シート!M86="","",基本情報入力シート!M86)</f>
        <v/>
      </c>
      <c r="K49" s="571" t="str">
        <f aca="false">IF(基本情報入力シート!R86="","",基本情報入力シート!R86)</f>
        <v/>
      </c>
      <c r="L49" s="571" t="str">
        <f aca="false">IF(基本情報入力シート!W86="","",基本情報入力シート!W86)</f>
        <v/>
      </c>
      <c r="M49" s="572" t="str">
        <f aca="false">IF(基本情報入力シート!X86="","",基本情報入力シート!X86)</f>
        <v/>
      </c>
      <c r="N49" s="573" t="str">
        <f aca="false">IF(基本情報入力シート!Y86="","",基本情報入力シート!Y86)</f>
        <v/>
      </c>
      <c r="O49" s="574"/>
      <c r="P49" s="575"/>
      <c r="Q49" s="554"/>
      <c r="R49" s="576"/>
      <c r="S49" s="577"/>
      <c r="T49" s="557" t="e">
        <f aca="false">IFERROR(S49*VLOOKUP(AE49,【参考】数式用3!$AD$3:$BA$14,MATCH(N49,【参考】数式用3!$AD$2:$BA$2,0)),"")))</f>
        <v>#N/A</v>
      </c>
      <c r="U49" s="578"/>
      <c r="V49" s="579"/>
      <c r="W49" s="580"/>
      <c r="X49" s="581" t="e">
        <f aca="false">IFERROR(V49*VLOOKUP(AF49,【参考】数式用3!$AD$15:$BA$23,MATCH(N49,【参考】数式用3!$AD$2:$BA$2,0)),"")))</f>
        <v>#N/A</v>
      </c>
      <c r="Y49" s="581"/>
      <c r="Z49" s="561"/>
      <c r="AA49" s="582"/>
      <c r="AB49" s="583" t="e">
        <f aca="false">IFERROR(AA49*VLOOKUP(AG49,【参考】数式用3!$AD$24:$BA$27,MATCH(N49,【参考】数式用3!$AD$2:$BA$2,0)),"")))</f>
        <v>#N/A</v>
      </c>
      <c r="AC49" s="584"/>
      <c r="AD49" s="565" t="str">
        <f aca="false">IF(OR(U49="特定加算Ⅰ",U49="特定加算Ⅱ"),IF(OR(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（病院等（老健以外）)",N49&lt;&gt;"（介護予防）短期入所療養介護（医療院）"),W49&lt;&gt;""),1,""),"")</f>
        <v/>
      </c>
      <c r="AE49" s="566" t="str">
        <f aca="false">IF(AND(O49="",R49=""),"",O49&amp;"から"&amp;R49)</f>
        <v/>
      </c>
      <c r="AF49" s="566" t="str">
        <f aca="false">IF(AND(P49="",U49=""),"",P49&amp;"から"&amp;U49)</f>
        <v/>
      </c>
      <c r="AG49" s="566" t="str">
        <f aca="false">IF(AND(Q49="",Z49=""),"",Q49&amp;"から"&amp;Z49)</f>
        <v/>
      </c>
    </row>
    <row r="50" customFormat="false" ht="24.95" hidden="false" customHeight="true" outlineLevel="0" collapsed="false">
      <c r="A50" s="568" t="n">
        <v>35</v>
      </c>
      <c r="B50" s="569" t="str">
        <f aca="false">IF(基本情報入力シート!C87="","",基本情報入力シート!C87)</f>
        <v/>
      </c>
      <c r="C50" s="569"/>
      <c r="D50" s="569"/>
      <c r="E50" s="569"/>
      <c r="F50" s="569"/>
      <c r="G50" s="569"/>
      <c r="H50" s="569"/>
      <c r="I50" s="569"/>
      <c r="J50" s="570" t="str">
        <f aca="false">IF(基本情報入力シート!M87="","",基本情報入力シート!M87)</f>
        <v/>
      </c>
      <c r="K50" s="571" t="str">
        <f aca="false">IF(基本情報入力シート!R87="","",基本情報入力シート!R87)</f>
        <v/>
      </c>
      <c r="L50" s="571" t="str">
        <f aca="false">IF(基本情報入力シート!W87="","",基本情報入力シート!W87)</f>
        <v/>
      </c>
      <c r="M50" s="572" t="str">
        <f aca="false">IF(基本情報入力シート!X87="","",基本情報入力シート!X87)</f>
        <v/>
      </c>
      <c r="N50" s="573" t="str">
        <f aca="false">IF(基本情報入力シート!Y87="","",基本情報入力シート!Y87)</f>
        <v/>
      </c>
      <c r="O50" s="574"/>
      <c r="P50" s="575"/>
      <c r="Q50" s="554"/>
      <c r="R50" s="576"/>
      <c r="S50" s="577"/>
      <c r="T50" s="557" t="e">
        <f aca="false">IFERROR(S50*VLOOKUP(AE50,【参考】数式用3!$AD$3:$BA$14,MATCH(N50,【参考】数式用3!$AD$2:$BA$2,0)),"")))</f>
        <v>#N/A</v>
      </c>
      <c r="U50" s="578"/>
      <c r="V50" s="579"/>
      <c r="W50" s="580"/>
      <c r="X50" s="581" t="e">
        <f aca="false">IFERROR(V50*VLOOKUP(AF50,【参考】数式用3!$AD$15:$BA$23,MATCH(N50,【参考】数式用3!$AD$2:$BA$2,0)),"")))</f>
        <v>#N/A</v>
      </c>
      <c r="Y50" s="581"/>
      <c r="Z50" s="561"/>
      <c r="AA50" s="582"/>
      <c r="AB50" s="583" t="e">
        <f aca="false">IFERROR(AA50*VLOOKUP(AG50,【参考】数式用3!$AD$24:$BA$27,MATCH(N50,【参考】数式用3!$AD$2:$BA$2,0)),"")))</f>
        <v>#N/A</v>
      </c>
      <c r="AC50" s="584"/>
      <c r="AD50" s="565" t="str">
        <f aca="false">IF(OR(U50="特定加算Ⅰ",U50="特定加算Ⅱ"),IF(OR(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（病院等（老健以外）)",N50&lt;&gt;"（介護予防）短期入所療養介護（医療院）"),W50&lt;&gt;""),1,""),"")</f>
        <v/>
      </c>
      <c r="AE50" s="566" t="str">
        <f aca="false">IF(AND(O50="",R50=""),"",O50&amp;"から"&amp;R50)</f>
        <v/>
      </c>
      <c r="AF50" s="566" t="str">
        <f aca="false">IF(AND(P50="",U50=""),"",P50&amp;"から"&amp;U50)</f>
        <v/>
      </c>
      <c r="AG50" s="566" t="str">
        <f aca="false">IF(AND(Q50="",Z50=""),"",Q50&amp;"から"&amp;Z50)</f>
        <v/>
      </c>
    </row>
    <row r="51" customFormat="false" ht="24.95" hidden="false" customHeight="true" outlineLevel="0" collapsed="false">
      <c r="A51" s="568" t="n">
        <v>36</v>
      </c>
      <c r="B51" s="569" t="str">
        <f aca="false">IF(基本情報入力シート!C88="","",基本情報入力シート!C88)</f>
        <v/>
      </c>
      <c r="C51" s="569"/>
      <c r="D51" s="569"/>
      <c r="E51" s="569"/>
      <c r="F51" s="569"/>
      <c r="G51" s="569"/>
      <c r="H51" s="569"/>
      <c r="I51" s="569"/>
      <c r="J51" s="570" t="str">
        <f aca="false">IF(基本情報入力シート!M88="","",基本情報入力シート!M88)</f>
        <v/>
      </c>
      <c r="K51" s="571" t="str">
        <f aca="false">IF(基本情報入力シート!R88="","",基本情報入力シート!R88)</f>
        <v/>
      </c>
      <c r="L51" s="571" t="str">
        <f aca="false">IF(基本情報入力シート!W88="","",基本情報入力シート!W88)</f>
        <v/>
      </c>
      <c r="M51" s="572" t="str">
        <f aca="false">IF(基本情報入力シート!X88="","",基本情報入力シート!X88)</f>
        <v/>
      </c>
      <c r="N51" s="573" t="str">
        <f aca="false">IF(基本情報入力シート!Y88="","",基本情報入力シート!Y88)</f>
        <v/>
      </c>
      <c r="O51" s="574"/>
      <c r="P51" s="575"/>
      <c r="Q51" s="554"/>
      <c r="R51" s="576"/>
      <c r="S51" s="577"/>
      <c r="T51" s="557" t="e">
        <f aca="false">IFERROR(S51*VLOOKUP(AE51,【参考】数式用3!$AD$3:$BA$14,MATCH(N51,【参考】数式用3!$AD$2:$BA$2,0)),"")))</f>
        <v>#N/A</v>
      </c>
      <c r="U51" s="578"/>
      <c r="V51" s="579"/>
      <c r="W51" s="580"/>
      <c r="X51" s="581" t="e">
        <f aca="false">IFERROR(V51*VLOOKUP(AF51,【参考】数式用3!$AD$15:$BA$23,MATCH(N51,【参考】数式用3!$AD$2:$BA$2,0)),"")))</f>
        <v>#N/A</v>
      </c>
      <c r="Y51" s="581"/>
      <c r="Z51" s="561"/>
      <c r="AA51" s="582"/>
      <c r="AB51" s="583" t="e">
        <f aca="false">IFERROR(AA51*VLOOKUP(AG51,【参考】数式用3!$AD$24:$BA$27,MATCH(N51,【参考】数式用3!$AD$2:$BA$2,0)),"")))</f>
        <v>#N/A</v>
      </c>
      <c r="AC51" s="584"/>
      <c r="AD51" s="565" t="str">
        <f aca="false">IF(OR(U51="特定加算Ⅰ",U51="特定加算Ⅱ"),IF(OR(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（病院等（老健以外）)",N51&lt;&gt;"（介護予防）短期入所療養介護（医療院）"),W51&lt;&gt;""),1,""),"")</f>
        <v/>
      </c>
      <c r="AE51" s="566" t="str">
        <f aca="false">IF(AND(O51="",R51=""),"",O51&amp;"から"&amp;R51)</f>
        <v/>
      </c>
      <c r="AF51" s="566" t="str">
        <f aca="false">IF(AND(P51="",U51=""),"",P51&amp;"から"&amp;U51)</f>
        <v/>
      </c>
      <c r="AG51" s="566" t="str">
        <f aca="false">IF(AND(Q51="",Z51=""),"",Q51&amp;"から"&amp;Z51)</f>
        <v/>
      </c>
    </row>
    <row r="52" customFormat="false" ht="24.95" hidden="false" customHeight="true" outlineLevel="0" collapsed="false">
      <c r="A52" s="568" t="n">
        <v>37</v>
      </c>
      <c r="B52" s="569" t="str">
        <f aca="false">IF(基本情報入力シート!C89="","",基本情報入力シート!C89)</f>
        <v/>
      </c>
      <c r="C52" s="569"/>
      <c r="D52" s="569"/>
      <c r="E52" s="569"/>
      <c r="F52" s="569"/>
      <c r="G52" s="569"/>
      <c r="H52" s="569"/>
      <c r="I52" s="569"/>
      <c r="J52" s="570" t="str">
        <f aca="false">IF(基本情報入力シート!M89="","",基本情報入力シート!M89)</f>
        <v/>
      </c>
      <c r="K52" s="571" t="str">
        <f aca="false">IF(基本情報入力シート!R89="","",基本情報入力シート!R89)</f>
        <v/>
      </c>
      <c r="L52" s="571" t="str">
        <f aca="false">IF(基本情報入力シート!W89="","",基本情報入力シート!W89)</f>
        <v/>
      </c>
      <c r="M52" s="572" t="str">
        <f aca="false">IF(基本情報入力シート!X89="","",基本情報入力シート!X89)</f>
        <v/>
      </c>
      <c r="N52" s="573" t="str">
        <f aca="false">IF(基本情報入力シート!Y89="","",基本情報入力シート!Y89)</f>
        <v/>
      </c>
      <c r="O52" s="574"/>
      <c r="P52" s="575"/>
      <c r="Q52" s="554"/>
      <c r="R52" s="576"/>
      <c r="S52" s="577"/>
      <c r="T52" s="557" t="e">
        <f aca="false">IFERROR(S52*VLOOKUP(AE52,【参考】数式用3!$AD$3:$BA$14,MATCH(N52,【参考】数式用3!$AD$2:$BA$2,0)),"")))</f>
        <v>#N/A</v>
      </c>
      <c r="U52" s="578"/>
      <c r="V52" s="579"/>
      <c r="W52" s="580"/>
      <c r="X52" s="581" t="e">
        <f aca="false">IFERROR(V52*VLOOKUP(AF52,【参考】数式用3!$AD$15:$BA$23,MATCH(N52,【参考】数式用3!$AD$2:$BA$2,0)),"")))</f>
        <v>#N/A</v>
      </c>
      <c r="Y52" s="581"/>
      <c r="Z52" s="561"/>
      <c r="AA52" s="582"/>
      <c r="AB52" s="583" t="e">
        <f aca="false">IFERROR(AA52*VLOOKUP(AG52,【参考】数式用3!$AD$24:$BA$27,MATCH(N52,【参考】数式用3!$AD$2:$BA$2,0)),"")))</f>
        <v>#N/A</v>
      </c>
      <c r="AC52" s="584"/>
      <c r="AD52" s="565" t="str">
        <f aca="false">IF(OR(U52="特定加算Ⅰ",U52="特定加算Ⅱ"),IF(OR(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（病院等（老健以外）)",N52&lt;&gt;"（介護予防）短期入所療養介護（医療院）"),W52&lt;&gt;""),1,""),"")</f>
        <v/>
      </c>
      <c r="AE52" s="566" t="str">
        <f aca="false">IF(AND(O52="",R52=""),"",O52&amp;"から"&amp;R52)</f>
        <v/>
      </c>
      <c r="AF52" s="566" t="str">
        <f aca="false">IF(AND(P52="",U52=""),"",P52&amp;"から"&amp;U52)</f>
        <v/>
      </c>
      <c r="AG52" s="566" t="str">
        <f aca="false">IF(AND(Q52="",Z52=""),"",Q52&amp;"から"&amp;Z52)</f>
        <v/>
      </c>
    </row>
    <row r="53" customFormat="false" ht="24.95" hidden="false" customHeight="true" outlineLevel="0" collapsed="false">
      <c r="A53" s="568" t="n">
        <v>38</v>
      </c>
      <c r="B53" s="569" t="str">
        <f aca="false">IF(基本情報入力シート!C90="","",基本情報入力シート!C90)</f>
        <v/>
      </c>
      <c r="C53" s="569"/>
      <c r="D53" s="569"/>
      <c r="E53" s="569"/>
      <c r="F53" s="569"/>
      <c r="G53" s="569"/>
      <c r="H53" s="569"/>
      <c r="I53" s="569"/>
      <c r="J53" s="570" t="str">
        <f aca="false">IF(基本情報入力シート!M90="","",基本情報入力シート!M90)</f>
        <v/>
      </c>
      <c r="K53" s="571" t="str">
        <f aca="false">IF(基本情報入力シート!R90="","",基本情報入力シート!R90)</f>
        <v/>
      </c>
      <c r="L53" s="571" t="str">
        <f aca="false">IF(基本情報入力シート!W90="","",基本情報入力シート!W90)</f>
        <v/>
      </c>
      <c r="M53" s="572" t="str">
        <f aca="false">IF(基本情報入力シート!X90="","",基本情報入力シート!X90)</f>
        <v/>
      </c>
      <c r="N53" s="573" t="str">
        <f aca="false">IF(基本情報入力シート!Y90="","",基本情報入力シート!Y90)</f>
        <v/>
      </c>
      <c r="O53" s="574"/>
      <c r="P53" s="575"/>
      <c r="Q53" s="554"/>
      <c r="R53" s="576"/>
      <c r="S53" s="577"/>
      <c r="T53" s="557" t="e">
        <f aca="false">IFERROR(S53*VLOOKUP(AE53,【参考】数式用3!$AD$3:$BA$14,MATCH(N53,【参考】数式用3!$AD$2:$BA$2,0)),"")))</f>
        <v>#N/A</v>
      </c>
      <c r="U53" s="578"/>
      <c r="V53" s="579"/>
      <c r="W53" s="580"/>
      <c r="X53" s="581" t="e">
        <f aca="false">IFERROR(V53*VLOOKUP(AF53,【参考】数式用3!$AD$15:$BA$23,MATCH(N53,【参考】数式用3!$AD$2:$BA$2,0)),"")))</f>
        <v>#N/A</v>
      </c>
      <c r="Y53" s="581"/>
      <c r="Z53" s="561"/>
      <c r="AA53" s="582"/>
      <c r="AB53" s="583" t="e">
        <f aca="false">IFERROR(AA53*VLOOKUP(AG53,【参考】数式用3!$AD$24:$BA$27,MATCH(N53,【参考】数式用3!$AD$2:$BA$2,0)),"")))</f>
        <v>#N/A</v>
      </c>
      <c r="AC53" s="584"/>
      <c r="AD53" s="565" t="str">
        <f aca="false">IF(OR(U53="特定加算Ⅰ",U53="特定加算Ⅱ"),IF(OR(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（病院等（老健以外）)",N53&lt;&gt;"（介護予防）短期入所療養介護（医療院）"),W53&lt;&gt;""),1,""),"")</f>
        <v/>
      </c>
      <c r="AE53" s="566" t="str">
        <f aca="false">IF(AND(O53="",R53=""),"",O53&amp;"から"&amp;R53)</f>
        <v/>
      </c>
      <c r="AF53" s="566" t="str">
        <f aca="false">IF(AND(P53="",U53=""),"",P53&amp;"から"&amp;U53)</f>
        <v/>
      </c>
      <c r="AG53" s="566" t="str">
        <f aca="false">IF(AND(Q53="",Z53=""),"",Q53&amp;"から"&amp;Z53)</f>
        <v/>
      </c>
    </row>
    <row r="54" customFormat="false" ht="24.95" hidden="false" customHeight="true" outlineLevel="0" collapsed="false">
      <c r="A54" s="568" t="n">
        <v>39</v>
      </c>
      <c r="B54" s="569" t="str">
        <f aca="false">IF(基本情報入力シート!C91="","",基本情報入力シート!C91)</f>
        <v/>
      </c>
      <c r="C54" s="569"/>
      <c r="D54" s="569"/>
      <c r="E54" s="569"/>
      <c r="F54" s="569"/>
      <c r="G54" s="569"/>
      <c r="H54" s="569"/>
      <c r="I54" s="569"/>
      <c r="J54" s="570" t="str">
        <f aca="false">IF(基本情報入力シート!M91="","",基本情報入力シート!M91)</f>
        <v/>
      </c>
      <c r="K54" s="571" t="str">
        <f aca="false">IF(基本情報入力シート!R91="","",基本情報入力シート!R91)</f>
        <v/>
      </c>
      <c r="L54" s="571" t="str">
        <f aca="false">IF(基本情報入力シート!W91="","",基本情報入力シート!W91)</f>
        <v/>
      </c>
      <c r="M54" s="572" t="str">
        <f aca="false">IF(基本情報入力シート!X91="","",基本情報入力シート!X91)</f>
        <v/>
      </c>
      <c r="N54" s="573" t="str">
        <f aca="false">IF(基本情報入力シート!Y91="","",基本情報入力シート!Y91)</f>
        <v/>
      </c>
      <c r="O54" s="574"/>
      <c r="P54" s="575"/>
      <c r="Q54" s="554"/>
      <c r="R54" s="576"/>
      <c r="S54" s="577"/>
      <c r="T54" s="557" t="e">
        <f aca="false">IFERROR(S54*VLOOKUP(AE54,【参考】数式用3!$AD$3:$BA$14,MATCH(N54,【参考】数式用3!$AD$2:$BA$2,0)),"")))</f>
        <v>#N/A</v>
      </c>
      <c r="U54" s="578"/>
      <c r="V54" s="579"/>
      <c r="W54" s="580"/>
      <c r="X54" s="581" t="e">
        <f aca="false">IFERROR(V54*VLOOKUP(AF54,【参考】数式用3!$AD$15:$BA$23,MATCH(N54,【参考】数式用3!$AD$2:$BA$2,0)),"")))</f>
        <v>#N/A</v>
      </c>
      <c r="Y54" s="581"/>
      <c r="Z54" s="561"/>
      <c r="AA54" s="582"/>
      <c r="AB54" s="583" t="e">
        <f aca="false">IFERROR(AA54*VLOOKUP(AG54,【参考】数式用3!$AD$24:$BA$27,MATCH(N54,【参考】数式用3!$AD$2:$BA$2,0)),"")))</f>
        <v>#N/A</v>
      </c>
      <c r="AC54" s="584"/>
      <c r="AD54" s="565" t="str">
        <f aca="false">IF(OR(U54="特定加算Ⅰ",U54="特定加算Ⅱ"),IF(OR(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（病院等（老健以外）)",N54&lt;&gt;"（介護予防）短期入所療養介護（医療院）"),W54&lt;&gt;""),1,""),"")</f>
        <v/>
      </c>
      <c r="AE54" s="566" t="str">
        <f aca="false">IF(AND(O54="",R54=""),"",O54&amp;"から"&amp;R54)</f>
        <v/>
      </c>
      <c r="AF54" s="566" t="str">
        <f aca="false">IF(AND(P54="",U54=""),"",P54&amp;"から"&amp;U54)</f>
        <v/>
      </c>
      <c r="AG54" s="566" t="str">
        <f aca="false">IF(AND(Q54="",Z54=""),"",Q54&amp;"から"&amp;Z54)</f>
        <v/>
      </c>
    </row>
    <row r="55" customFormat="false" ht="24.95" hidden="false" customHeight="true" outlineLevel="0" collapsed="false">
      <c r="A55" s="568" t="n">
        <v>40</v>
      </c>
      <c r="B55" s="569" t="str">
        <f aca="false">IF(基本情報入力シート!C92="","",基本情報入力シート!C92)</f>
        <v/>
      </c>
      <c r="C55" s="569"/>
      <c r="D55" s="569"/>
      <c r="E55" s="569"/>
      <c r="F55" s="569"/>
      <c r="G55" s="569"/>
      <c r="H55" s="569"/>
      <c r="I55" s="569"/>
      <c r="J55" s="570" t="str">
        <f aca="false">IF(基本情報入力シート!M92="","",基本情報入力シート!M92)</f>
        <v/>
      </c>
      <c r="K55" s="571" t="str">
        <f aca="false">IF(基本情報入力シート!R92="","",基本情報入力シート!R92)</f>
        <v/>
      </c>
      <c r="L55" s="571" t="str">
        <f aca="false">IF(基本情報入力シート!W92="","",基本情報入力シート!W92)</f>
        <v/>
      </c>
      <c r="M55" s="572" t="str">
        <f aca="false">IF(基本情報入力シート!X92="","",基本情報入力シート!X92)</f>
        <v/>
      </c>
      <c r="N55" s="573" t="str">
        <f aca="false">IF(基本情報入力シート!Y92="","",基本情報入力シート!Y92)</f>
        <v/>
      </c>
      <c r="O55" s="574"/>
      <c r="P55" s="575"/>
      <c r="Q55" s="554"/>
      <c r="R55" s="576"/>
      <c r="S55" s="577"/>
      <c r="T55" s="557" t="e">
        <f aca="false">IFERROR(S55*VLOOKUP(AE55,【参考】数式用3!$AD$3:$BA$14,MATCH(N55,【参考】数式用3!$AD$2:$BA$2,0)),"")))</f>
        <v>#N/A</v>
      </c>
      <c r="U55" s="578"/>
      <c r="V55" s="579"/>
      <c r="W55" s="580"/>
      <c r="X55" s="581" t="e">
        <f aca="false">IFERROR(V55*VLOOKUP(AF55,【参考】数式用3!$AD$15:$BA$23,MATCH(N55,【参考】数式用3!$AD$2:$BA$2,0)),"")))</f>
        <v>#N/A</v>
      </c>
      <c r="Y55" s="581"/>
      <c r="Z55" s="561"/>
      <c r="AA55" s="582"/>
      <c r="AB55" s="583" t="e">
        <f aca="false">IFERROR(AA55*VLOOKUP(AG55,【参考】数式用3!$AD$24:$BA$27,MATCH(N55,【参考】数式用3!$AD$2:$BA$2,0)),"")))</f>
        <v>#N/A</v>
      </c>
      <c r="AC55" s="584"/>
      <c r="AD55" s="565" t="str">
        <f aca="false">IF(OR(U55="特定加算Ⅰ",U55="特定加算Ⅱ"),IF(OR(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（病院等（老健以外）)",N55&lt;&gt;"（介護予防）短期入所療養介護（医療院）"),W55&lt;&gt;""),1,""),"")</f>
        <v/>
      </c>
      <c r="AE55" s="566" t="str">
        <f aca="false">IF(AND(O55="",R55=""),"",O55&amp;"から"&amp;R55)</f>
        <v/>
      </c>
      <c r="AF55" s="566" t="str">
        <f aca="false">IF(AND(P55="",U55=""),"",P55&amp;"から"&amp;U55)</f>
        <v/>
      </c>
      <c r="AG55" s="566" t="str">
        <f aca="false">IF(AND(Q55="",Z55=""),"",Q55&amp;"から"&amp;Z55)</f>
        <v/>
      </c>
    </row>
    <row r="56" customFormat="false" ht="24.95" hidden="false" customHeight="true" outlineLevel="0" collapsed="false">
      <c r="A56" s="568" t="n">
        <v>41</v>
      </c>
      <c r="B56" s="569" t="str">
        <f aca="false">IF(基本情報入力シート!C93="","",基本情報入力シート!C93)</f>
        <v/>
      </c>
      <c r="C56" s="569"/>
      <c r="D56" s="569"/>
      <c r="E56" s="569"/>
      <c r="F56" s="569"/>
      <c r="G56" s="569"/>
      <c r="H56" s="569"/>
      <c r="I56" s="569"/>
      <c r="J56" s="570" t="str">
        <f aca="false">IF(基本情報入力シート!M93="","",基本情報入力シート!M93)</f>
        <v/>
      </c>
      <c r="K56" s="571" t="str">
        <f aca="false">IF(基本情報入力シート!R93="","",基本情報入力シート!R93)</f>
        <v/>
      </c>
      <c r="L56" s="571" t="str">
        <f aca="false">IF(基本情報入力シート!W93="","",基本情報入力シート!W93)</f>
        <v/>
      </c>
      <c r="M56" s="572" t="str">
        <f aca="false">IF(基本情報入力シート!X93="","",基本情報入力シート!X93)</f>
        <v/>
      </c>
      <c r="N56" s="573" t="str">
        <f aca="false">IF(基本情報入力シート!Y93="","",基本情報入力シート!Y93)</f>
        <v/>
      </c>
      <c r="O56" s="574"/>
      <c r="P56" s="575"/>
      <c r="Q56" s="554"/>
      <c r="R56" s="576"/>
      <c r="S56" s="577"/>
      <c r="T56" s="557" t="e">
        <f aca="false">IFERROR(S56*VLOOKUP(AE56,【参考】数式用3!$AD$3:$BA$14,MATCH(N56,【参考】数式用3!$AD$2:$BA$2,0)),"")))</f>
        <v>#N/A</v>
      </c>
      <c r="U56" s="578"/>
      <c r="V56" s="579"/>
      <c r="W56" s="580"/>
      <c r="X56" s="581" t="e">
        <f aca="false">IFERROR(V56*VLOOKUP(AF56,【参考】数式用3!$AD$15:$BA$23,MATCH(N56,【参考】数式用3!$AD$2:$BA$2,0)),"")))</f>
        <v>#N/A</v>
      </c>
      <c r="Y56" s="581"/>
      <c r="Z56" s="561"/>
      <c r="AA56" s="582"/>
      <c r="AB56" s="583" t="e">
        <f aca="false">IFERROR(AA56*VLOOKUP(AG56,【参考】数式用3!$AD$24:$BA$27,MATCH(N56,【参考】数式用3!$AD$2:$BA$2,0)),"")))</f>
        <v>#N/A</v>
      </c>
      <c r="AC56" s="584"/>
      <c r="AD56" s="565" t="str">
        <f aca="false">IF(OR(U56="特定加算Ⅰ",U56="特定加算Ⅱ"),IF(OR(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（病院等（老健以外）)",N56&lt;&gt;"（介護予防）短期入所療養介護（医療院）"),W56&lt;&gt;""),1,""),"")</f>
        <v/>
      </c>
      <c r="AE56" s="566" t="str">
        <f aca="false">IF(AND(O56="",R56=""),"",O56&amp;"から"&amp;R56)</f>
        <v/>
      </c>
      <c r="AF56" s="566" t="str">
        <f aca="false">IF(AND(P56="",U56=""),"",P56&amp;"から"&amp;U56)</f>
        <v/>
      </c>
      <c r="AG56" s="566" t="str">
        <f aca="false">IF(AND(Q56="",Z56=""),"",Q56&amp;"から"&amp;Z56)</f>
        <v/>
      </c>
    </row>
    <row r="57" customFormat="false" ht="24.95" hidden="false" customHeight="true" outlineLevel="0" collapsed="false">
      <c r="A57" s="568" t="n">
        <v>42</v>
      </c>
      <c r="B57" s="569" t="str">
        <f aca="false">IF(基本情報入力シート!C94="","",基本情報入力シート!C94)</f>
        <v/>
      </c>
      <c r="C57" s="569"/>
      <c r="D57" s="569"/>
      <c r="E57" s="569"/>
      <c r="F57" s="569"/>
      <c r="G57" s="569"/>
      <c r="H57" s="569"/>
      <c r="I57" s="569"/>
      <c r="J57" s="570" t="str">
        <f aca="false">IF(基本情報入力シート!M94="","",基本情報入力シート!M94)</f>
        <v/>
      </c>
      <c r="K57" s="571" t="str">
        <f aca="false">IF(基本情報入力シート!R94="","",基本情報入力シート!R94)</f>
        <v/>
      </c>
      <c r="L57" s="571" t="str">
        <f aca="false">IF(基本情報入力シート!W94="","",基本情報入力シート!W94)</f>
        <v/>
      </c>
      <c r="M57" s="572" t="str">
        <f aca="false">IF(基本情報入力シート!X94="","",基本情報入力シート!X94)</f>
        <v/>
      </c>
      <c r="N57" s="573" t="str">
        <f aca="false">IF(基本情報入力シート!Y94="","",基本情報入力シート!Y94)</f>
        <v/>
      </c>
      <c r="O57" s="574"/>
      <c r="P57" s="575"/>
      <c r="Q57" s="554"/>
      <c r="R57" s="576"/>
      <c r="S57" s="577"/>
      <c r="T57" s="557" t="e">
        <f aca="false">IFERROR(S57*VLOOKUP(AE57,【参考】数式用3!$AD$3:$BA$14,MATCH(N57,【参考】数式用3!$AD$2:$BA$2,0)),"")))</f>
        <v>#N/A</v>
      </c>
      <c r="U57" s="578"/>
      <c r="V57" s="579"/>
      <c r="W57" s="580"/>
      <c r="X57" s="581" t="e">
        <f aca="false">IFERROR(V57*VLOOKUP(AF57,【参考】数式用3!$AD$15:$BA$23,MATCH(N57,【参考】数式用3!$AD$2:$BA$2,0)),"")))</f>
        <v>#N/A</v>
      </c>
      <c r="Y57" s="581"/>
      <c r="Z57" s="561"/>
      <c r="AA57" s="582"/>
      <c r="AB57" s="583" t="e">
        <f aca="false">IFERROR(AA57*VLOOKUP(AG57,【参考】数式用3!$AD$24:$BA$27,MATCH(N57,【参考】数式用3!$AD$2:$BA$2,0)),"")))</f>
        <v>#N/A</v>
      </c>
      <c r="AC57" s="584"/>
      <c r="AD57" s="565" t="str">
        <f aca="false">IF(OR(U57="特定加算Ⅰ",U57="特定加算Ⅱ"),IF(OR(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（病院等（老健以外）)",N57&lt;&gt;"（介護予防）短期入所療養介護（医療院）"),W57&lt;&gt;""),1,""),"")</f>
        <v/>
      </c>
      <c r="AE57" s="566" t="str">
        <f aca="false">IF(AND(O57="",R57=""),"",O57&amp;"から"&amp;R57)</f>
        <v/>
      </c>
      <c r="AF57" s="566" t="str">
        <f aca="false">IF(AND(P57="",U57=""),"",P57&amp;"から"&amp;U57)</f>
        <v/>
      </c>
      <c r="AG57" s="566" t="str">
        <f aca="false">IF(AND(Q57="",Z57=""),"",Q57&amp;"から"&amp;Z57)</f>
        <v/>
      </c>
    </row>
    <row r="58" customFormat="false" ht="24.95" hidden="false" customHeight="true" outlineLevel="0" collapsed="false">
      <c r="A58" s="568" t="n">
        <v>43</v>
      </c>
      <c r="B58" s="569" t="str">
        <f aca="false">IF(基本情報入力シート!C95="","",基本情報入力シート!C95)</f>
        <v/>
      </c>
      <c r="C58" s="569"/>
      <c r="D58" s="569"/>
      <c r="E58" s="569"/>
      <c r="F58" s="569"/>
      <c r="G58" s="569"/>
      <c r="H58" s="569"/>
      <c r="I58" s="569"/>
      <c r="J58" s="570" t="str">
        <f aca="false">IF(基本情報入力シート!M95="","",基本情報入力シート!M95)</f>
        <v/>
      </c>
      <c r="K58" s="571" t="str">
        <f aca="false">IF(基本情報入力シート!R95="","",基本情報入力シート!R95)</f>
        <v/>
      </c>
      <c r="L58" s="571" t="str">
        <f aca="false">IF(基本情報入力シート!W95="","",基本情報入力シート!W95)</f>
        <v/>
      </c>
      <c r="M58" s="572" t="str">
        <f aca="false">IF(基本情報入力シート!X95="","",基本情報入力シート!X95)</f>
        <v/>
      </c>
      <c r="N58" s="573" t="str">
        <f aca="false">IF(基本情報入力シート!Y95="","",基本情報入力シート!Y95)</f>
        <v/>
      </c>
      <c r="O58" s="574"/>
      <c r="P58" s="575"/>
      <c r="Q58" s="554"/>
      <c r="R58" s="576"/>
      <c r="S58" s="577"/>
      <c r="T58" s="557" t="e">
        <f aca="false">IFERROR(S58*VLOOKUP(AE58,【参考】数式用3!$AD$3:$BA$14,MATCH(N58,【参考】数式用3!$AD$2:$BA$2,0)),"")))</f>
        <v>#N/A</v>
      </c>
      <c r="U58" s="578"/>
      <c r="V58" s="579"/>
      <c r="W58" s="580"/>
      <c r="X58" s="581" t="e">
        <f aca="false">IFERROR(V58*VLOOKUP(AF58,【参考】数式用3!$AD$15:$BA$23,MATCH(N58,【参考】数式用3!$AD$2:$BA$2,0)),"")))</f>
        <v>#N/A</v>
      </c>
      <c r="Y58" s="581"/>
      <c r="Z58" s="561"/>
      <c r="AA58" s="582"/>
      <c r="AB58" s="583" t="e">
        <f aca="false">IFERROR(AA58*VLOOKUP(AG58,【参考】数式用3!$AD$24:$BA$27,MATCH(N58,【参考】数式用3!$AD$2:$BA$2,0)),"")))</f>
        <v>#N/A</v>
      </c>
      <c r="AC58" s="584"/>
      <c r="AD58" s="565" t="str">
        <f aca="false">IF(OR(U58="特定加算Ⅰ",U58="特定加算Ⅱ"),IF(OR(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（病院等（老健以外）)",N58&lt;&gt;"（介護予防）短期入所療養介護（医療院）"),W58&lt;&gt;""),1,""),"")</f>
        <v/>
      </c>
      <c r="AE58" s="566" t="str">
        <f aca="false">IF(AND(O58="",R58=""),"",O58&amp;"から"&amp;R58)</f>
        <v/>
      </c>
      <c r="AF58" s="566" t="str">
        <f aca="false">IF(AND(P58="",U58=""),"",P58&amp;"から"&amp;U58)</f>
        <v/>
      </c>
      <c r="AG58" s="566" t="str">
        <f aca="false">IF(AND(Q58="",Z58=""),"",Q58&amp;"から"&amp;Z58)</f>
        <v/>
      </c>
    </row>
    <row r="59" customFormat="false" ht="24.95" hidden="false" customHeight="true" outlineLevel="0" collapsed="false">
      <c r="A59" s="568" t="n">
        <v>44</v>
      </c>
      <c r="B59" s="569" t="str">
        <f aca="false">IF(基本情報入力シート!C96="","",基本情報入力シート!C96)</f>
        <v/>
      </c>
      <c r="C59" s="569"/>
      <c r="D59" s="569"/>
      <c r="E59" s="569"/>
      <c r="F59" s="569"/>
      <c r="G59" s="569"/>
      <c r="H59" s="569"/>
      <c r="I59" s="569"/>
      <c r="J59" s="570" t="str">
        <f aca="false">IF(基本情報入力シート!M96="","",基本情報入力シート!M96)</f>
        <v/>
      </c>
      <c r="K59" s="571" t="str">
        <f aca="false">IF(基本情報入力シート!R96="","",基本情報入力シート!R96)</f>
        <v/>
      </c>
      <c r="L59" s="571" t="str">
        <f aca="false">IF(基本情報入力シート!W96="","",基本情報入力シート!W96)</f>
        <v/>
      </c>
      <c r="M59" s="572" t="str">
        <f aca="false">IF(基本情報入力シート!X96="","",基本情報入力シート!X96)</f>
        <v/>
      </c>
      <c r="N59" s="573" t="str">
        <f aca="false">IF(基本情報入力シート!Y96="","",基本情報入力シート!Y96)</f>
        <v/>
      </c>
      <c r="O59" s="574"/>
      <c r="P59" s="575"/>
      <c r="Q59" s="554"/>
      <c r="R59" s="576"/>
      <c r="S59" s="577"/>
      <c r="T59" s="557" t="e">
        <f aca="false">IFERROR(S59*VLOOKUP(AE59,【参考】数式用3!$AD$3:$BA$14,MATCH(N59,【参考】数式用3!$AD$2:$BA$2,0)),"")))</f>
        <v>#N/A</v>
      </c>
      <c r="U59" s="578"/>
      <c r="V59" s="579"/>
      <c r="W59" s="580"/>
      <c r="X59" s="581" t="e">
        <f aca="false">IFERROR(V59*VLOOKUP(AF59,【参考】数式用3!$AD$15:$BA$23,MATCH(N59,【参考】数式用3!$AD$2:$BA$2,0)),"")))</f>
        <v>#N/A</v>
      </c>
      <c r="Y59" s="581"/>
      <c r="Z59" s="561"/>
      <c r="AA59" s="582"/>
      <c r="AB59" s="583" t="e">
        <f aca="false">IFERROR(AA59*VLOOKUP(AG59,【参考】数式用3!$AD$24:$BA$27,MATCH(N59,【参考】数式用3!$AD$2:$BA$2,0)),"")))</f>
        <v>#N/A</v>
      </c>
      <c r="AC59" s="584"/>
      <c r="AD59" s="565" t="str">
        <f aca="false">IF(OR(U59="特定加算Ⅰ",U59="特定加算Ⅱ"),IF(OR(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（病院等（老健以外）)",N59&lt;&gt;"（介護予防）短期入所療養介護（医療院）"),W59&lt;&gt;""),1,""),"")</f>
        <v/>
      </c>
      <c r="AE59" s="566" t="str">
        <f aca="false">IF(AND(O59="",R59=""),"",O59&amp;"から"&amp;R59)</f>
        <v/>
      </c>
      <c r="AF59" s="566" t="str">
        <f aca="false">IF(AND(P59="",U59=""),"",P59&amp;"から"&amp;U59)</f>
        <v/>
      </c>
      <c r="AG59" s="566" t="str">
        <f aca="false">IF(AND(Q59="",Z59=""),"",Q59&amp;"から"&amp;Z59)</f>
        <v/>
      </c>
    </row>
    <row r="60" customFormat="false" ht="24.95" hidden="false" customHeight="true" outlineLevel="0" collapsed="false">
      <c r="A60" s="568" t="n">
        <v>45</v>
      </c>
      <c r="B60" s="569" t="str">
        <f aca="false">IF(基本情報入力シート!C97="","",基本情報入力シート!C97)</f>
        <v/>
      </c>
      <c r="C60" s="569"/>
      <c r="D60" s="569"/>
      <c r="E60" s="569"/>
      <c r="F60" s="569"/>
      <c r="G60" s="569"/>
      <c r="H60" s="569"/>
      <c r="I60" s="569"/>
      <c r="J60" s="570" t="str">
        <f aca="false">IF(基本情報入力シート!M97="","",基本情報入力シート!M97)</f>
        <v/>
      </c>
      <c r="K60" s="571" t="str">
        <f aca="false">IF(基本情報入力シート!R97="","",基本情報入力シート!R97)</f>
        <v/>
      </c>
      <c r="L60" s="571" t="str">
        <f aca="false">IF(基本情報入力シート!W97="","",基本情報入力シート!W97)</f>
        <v/>
      </c>
      <c r="M60" s="572" t="str">
        <f aca="false">IF(基本情報入力シート!X97="","",基本情報入力シート!X97)</f>
        <v/>
      </c>
      <c r="N60" s="573" t="str">
        <f aca="false">IF(基本情報入力シート!Y97="","",基本情報入力シート!Y97)</f>
        <v/>
      </c>
      <c r="O60" s="574"/>
      <c r="P60" s="575"/>
      <c r="Q60" s="554"/>
      <c r="R60" s="576"/>
      <c r="S60" s="577"/>
      <c r="T60" s="557" t="e">
        <f aca="false">IFERROR(S60*VLOOKUP(AE60,【参考】数式用3!$AD$3:$BA$14,MATCH(N60,【参考】数式用3!$AD$2:$BA$2,0)),"")))</f>
        <v>#N/A</v>
      </c>
      <c r="U60" s="578"/>
      <c r="V60" s="579"/>
      <c r="W60" s="580"/>
      <c r="X60" s="581" t="e">
        <f aca="false">IFERROR(V60*VLOOKUP(AF60,【参考】数式用3!$AD$15:$BA$23,MATCH(N60,【参考】数式用3!$AD$2:$BA$2,0)),"")))</f>
        <v>#N/A</v>
      </c>
      <c r="Y60" s="581"/>
      <c r="Z60" s="561"/>
      <c r="AA60" s="582"/>
      <c r="AB60" s="583" t="e">
        <f aca="false">IFERROR(AA60*VLOOKUP(AG60,【参考】数式用3!$AD$24:$BA$27,MATCH(N60,【参考】数式用3!$AD$2:$BA$2,0)),"")))</f>
        <v>#N/A</v>
      </c>
      <c r="AC60" s="584"/>
      <c r="AD60" s="565" t="str">
        <f aca="false">IF(OR(U60="特定加算Ⅰ",U60="特定加算Ⅱ"),IF(OR(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（病院等（老健以外）)",N60&lt;&gt;"（介護予防）短期入所療養介護（医療院）"),W60&lt;&gt;""),1,""),"")</f>
        <v/>
      </c>
      <c r="AE60" s="566" t="str">
        <f aca="false">IF(AND(O60="",R60=""),"",O60&amp;"から"&amp;R60)</f>
        <v/>
      </c>
      <c r="AF60" s="566" t="str">
        <f aca="false">IF(AND(P60="",U60=""),"",P60&amp;"から"&amp;U60)</f>
        <v/>
      </c>
      <c r="AG60" s="566" t="str">
        <f aca="false">IF(AND(Q60="",Z60=""),"",Q60&amp;"から"&amp;Z60)</f>
        <v/>
      </c>
    </row>
    <row r="61" customFormat="false" ht="24.95" hidden="false" customHeight="true" outlineLevel="0" collapsed="false">
      <c r="A61" s="568" t="n">
        <v>46</v>
      </c>
      <c r="B61" s="569" t="str">
        <f aca="false">IF(基本情報入力シート!C98="","",基本情報入力シート!C98)</f>
        <v/>
      </c>
      <c r="C61" s="569"/>
      <c r="D61" s="569"/>
      <c r="E61" s="569"/>
      <c r="F61" s="569"/>
      <c r="G61" s="569"/>
      <c r="H61" s="569"/>
      <c r="I61" s="569"/>
      <c r="J61" s="570" t="str">
        <f aca="false">IF(基本情報入力シート!M98="","",基本情報入力シート!M98)</f>
        <v/>
      </c>
      <c r="K61" s="571" t="str">
        <f aca="false">IF(基本情報入力シート!R98="","",基本情報入力シート!R98)</f>
        <v/>
      </c>
      <c r="L61" s="571" t="str">
        <f aca="false">IF(基本情報入力シート!W98="","",基本情報入力シート!W98)</f>
        <v/>
      </c>
      <c r="M61" s="572" t="str">
        <f aca="false">IF(基本情報入力シート!X98="","",基本情報入力シート!X98)</f>
        <v/>
      </c>
      <c r="N61" s="573" t="str">
        <f aca="false">IF(基本情報入力シート!Y98="","",基本情報入力シート!Y98)</f>
        <v/>
      </c>
      <c r="O61" s="574"/>
      <c r="P61" s="575"/>
      <c r="Q61" s="554"/>
      <c r="R61" s="576"/>
      <c r="S61" s="577"/>
      <c r="T61" s="557" t="e">
        <f aca="false">IFERROR(S61*VLOOKUP(AE61,【参考】数式用3!$AD$3:$BA$14,MATCH(N61,【参考】数式用3!$AD$2:$BA$2,0)),"")))</f>
        <v>#N/A</v>
      </c>
      <c r="U61" s="578"/>
      <c r="V61" s="579"/>
      <c r="W61" s="580"/>
      <c r="X61" s="581" t="e">
        <f aca="false">IFERROR(V61*VLOOKUP(AF61,【参考】数式用3!$AD$15:$BA$23,MATCH(N61,【参考】数式用3!$AD$2:$BA$2,0)),"")))</f>
        <v>#N/A</v>
      </c>
      <c r="Y61" s="581"/>
      <c r="Z61" s="561"/>
      <c r="AA61" s="582"/>
      <c r="AB61" s="583" t="e">
        <f aca="false">IFERROR(AA61*VLOOKUP(AG61,【参考】数式用3!$AD$24:$BA$27,MATCH(N61,【参考】数式用3!$AD$2:$BA$2,0)),"")))</f>
        <v>#N/A</v>
      </c>
      <c r="AC61" s="584"/>
      <c r="AD61" s="565" t="str">
        <f aca="false">IF(OR(U61="特定加算Ⅰ",U61="特定加算Ⅱ"),IF(OR(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（病院等（老健以外）)",N61&lt;&gt;"（介護予防）短期入所療養介護（医療院）"),W61&lt;&gt;""),1,""),"")</f>
        <v/>
      </c>
      <c r="AE61" s="566" t="str">
        <f aca="false">IF(AND(O61="",R61=""),"",O61&amp;"から"&amp;R61)</f>
        <v/>
      </c>
      <c r="AF61" s="566" t="str">
        <f aca="false">IF(AND(P61="",U61=""),"",P61&amp;"から"&amp;U61)</f>
        <v/>
      </c>
      <c r="AG61" s="566" t="str">
        <f aca="false">IF(AND(Q61="",Z61=""),"",Q61&amp;"から"&amp;Z61)</f>
        <v/>
      </c>
    </row>
    <row r="62" customFormat="false" ht="24.95" hidden="false" customHeight="true" outlineLevel="0" collapsed="false">
      <c r="A62" s="568" t="n">
        <v>47</v>
      </c>
      <c r="B62" s="569" t="str">
        <f aca="false">IF(基本情報入力シート!C99="","",基本情報入力シート!C99)</f>
        <v/>
      </c>
      <c r="C62" s="569"/>
      <c r="D62" s="569"/>
      <c r="E62" s="569"/>
      <c r="F62" s="569"/>
      <c r="G62" s="569"/>
      <c r="H62" s="569"/>
      <c r="I62" s="569"/>
      <c r="J62" s="570" t="str">
        <f aca="false">IF(基本情報入力シート!M99="","",基本情報入力シート!M99)</f>
        <v/>
      </c>
      <c r="K62" s="571" t="str">
        <f aca="false">IF(基本情報入力シート!R99="","",基本情報入力シート!R99)</f>
        <v/>
      </c>
      <c r="L62" s="571" t="str">
        <f aca="false">IF(基本情報入力シート!W99="","",基本情報入力シート!W99)</f>
        <v/>
      </c>
      <c r="M62" s="572" t="str">
        <f aca="false">IF(基本情報入力シート!X99="","",基本情報入力シート!X99)</f>
        <v/>
      </c>
      <c r="N62" s="573" t="str">
        <f aca="false">IF(基本情報入力シート!Y99="","",基本情報入力シート!Y99)</f>
        <v/>
      </c>
      <c r="O62" s="574"/>
      <c r="P62" s="575"/>
      <c r="Q62" s="554"/>
      <c r="R62" s="576"/>
      <c r="S62" s="577"/>
      <c r="T62" s="557" t="e">
        <f aca="false">IFERROR(S62*VLOOKUP(AE62,【参考】数式用3!$AD$3:$BA$14,MATCH(N62,【参考】数式用3!$AD$2:$BA$2,0)),"")))</f>
        <v>#N/A</v>
      </c>
      <c r="U62" s="578"/>
      <c r="V62" s="579"/>
      <c r="W62" s="580"/>
      <c r="X62" s="581" t="e">
        <f aca="false">IFERROR(V62*VLOOKUP(AF62,【参考】数式用3!$AD$15:$BA$23,MATCH(N62,【参考】数式用3!$AD$2:$BA$2,0)),"")))</f>
        <v>#N/A</v>
      </c>
      <c r="Y62" s="581"/>
      <c r="Z62" s="561"/>
      <c r="AA62" s="582"/>
      <c r="AB62" s="583" t="e">
        <f aca="false">IFERROR(AA62*VLOOKUP(AG62,【参考】数式用3!$AD$24:$BA$27,MATCH(N62,【参考】数式用3!$AD$2:$BA$2,0)),"")))</f>
        <v>#N/A</v>
      </c>
      <c r="AC62" s="584"/>
      <c r="AD62" s="565" t="str">
        <f aca="false">IF(OR(U62="特定加算Ⅰ",U62="特定加算Ⅱ"),IF(OR(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（病院等（老健以外）)",N62&lt;&gt;"（介護予防）短期入所療養介護（医療院）"),W62&lt;&gt;""),1,""),"")</f>
        <v/>
      </c>
      <c r="AE62" s="566" t="str">
        <f aca="false">IF(AND(O62="",R62=""),"",O62&amp;"から"&amp;R62)</f>
        <v/>
      </c>
      <c r="AF62" s="566" t="str">
        <f aca="false">IF(AND(P62="",U62=""),"",P62&amp;"から"&amp;U62)</f>
        <v/>
      </c>
      <c r="AG62" s="566" t="str">
        <f aca="false">IF(AND(Q62="",Z62=""),"",Q62&amp;"から"&amp;Z62)</f>
        <v/>
      </c>
    </row>
    <row r="63" customFormat="false" ht="24.95" hidden="false" customHeight="true" outlineLevel="0" collapsed="false">
      <c r="A63" s="568" t="n">
        <v>48</v>
      </c>
      <c r="B63" s="569" t="str">
        <f aca="false">IF(基本情報入力シート!C100="","",基本情報入力シート!C100)</f>
        <v/>
      </c>
      <c r="C63" s="569"/>
      <c r="D63" s="569"/>
      <c r="E63" s="569"/>
      <c r="F63" s="569"/>
      <c r="G63" s="569"/>
      <c r="H63" s="569"/>
      <c r="I63" s="569"/>
      <c r="J63" s="570" t="str">
        <f aca="false">IF(基本情報入力シート!M100="","",基本情報入力シート!M100)</f>
        <v/>
      </c>
      <c r="K63" s="571" t="str">
        <f aca="false">IF(基本情報入力シート!R100="","",基本情報入力シート!R100)</f>
        <v/>
      </c>
      <c r="L63" s="571" t="str">
        <f aca="false">IF(基本情報入力シート!W100="","",基本情報入力シート!W100)</f>
        <v/>
      </c>
      <c r="M63" s="572" t="str">
        <f aca="false">IF(基本情報入力シート!X100="","",基本情報入力シート!X100)</f>
        <v/>
      </c>
      <c r="N63" s="573" t="str">
        <f aca="false">IF(基本情報入力シート!Y100="","",基本情報入力シート!Y100)</f>
        <v/>
      </c>
      <c r="O63" s="574"/>
      <c r="P63" s="575"/>
      <c r="Q63" s="554"/>
      <c r="R63" s="576"/>
      <c r="S63" s="577"/>
      <c r="T63" s="557" t="e">
        <f aca="false">IFERROR(S63*VLOOKUP(AE63,【参考】数式用3!$AD$3:$BA$14,MATCH(N63,【参考】数式用3!$AD$2:$BA$2,0)),"")))</f>
        <v>#N/A</v>
      </c>
      <c r="U63" s="578"/>
      <c r="V63" s="579"/>
      <c r="W63" s="580"/>
      <c r="X63" s="581" t="e">
        <f aca="false">IFERROR(V63*VLOOKUP(AF63,【参考】数式用3!$AD$15:$BA$23,MATCH(N63,【参考】数式用3!$AD$2:$BA$2,0)),"")))</f>
        <v>#N/A</v>
      </c>
      <c r="Y63" s="581"/>
      <c r="Z63" s="561"/>
      <c r="AA63" s="582"/>
      <c r="AB63" s="583" t="e">
        <f aca="false">IFERROR(AA63*VLOOKUP(AG63,【参考】数式用3!$AD$24:$BA$27,MATCH(N63,【参考】数式用3!$AD$2:$BA$2,0)),"")))</f>
        <v>#N/A</v>
      </c>
      <c r="AC63" s="584"/>
      <c r="AD63" s="565" t="str">
        <f aca="false">IF(OR(U63="特定加算Ⅰ",U63="特定加算Ⅱ"),IF(OR(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（病院等（老健以外）)",N63&lt;&gt;"（介護予防）短期入所療養介護（医療院）"),W63&lt;&gt;""),1,""),"")</f>
        <v/>
      </c>
      <c r="AE63" s="566" t="str">
        <f aca="false">IF(AND(O63="",R63=""),"",O63&amp;"から"&amp;R63)</f>
        <v/>
      </c>
      <c r="AF63" s="566" t="str">
        <f aca="false">IF(AND(P63="",U63=""),"",P63&amp;"から"&amp;U63)</f>
        <v/>
      </c>
      <c r="AG63" s="566" t="str">
        <f aca="false">IF(AND(Q63="",Z63=""),"",Q63&amp;"から"&amp;Z63)</f>
        <v/>
      </c>
    </row>
    <row r="64" customFormat="false" ht="24.95" hidden="false" customHeight="true" outlineLevel="0" collapsed="false">
      <c r="A64" s="568" t="n">
        <v>49</v>
      </c>
      <c r="B64" s="569" t="str">
        <f aca="false">IF(基本情報入力シート!C101="","",基本情報入力シート!C101)</f>
        <v/>
      </c>
      <c r="C64" s="569"/>
      <c r="D64" s="569"/>
      <c r="E64" s="569"/>
      <c r="F64" s="569"/>
      <c r="G64" s="569"/>
      <c r="H64" s="569"/>
      <c r="I64" s="569"/>
      <c r="J64" s="570" t="str">
        <f aca="false">IF(基本情報入力シート!M101="","",基本情報入力シート!M101)</f>
        <v/>
      </c>
      <c r="K64" s="571" t="str">
        <f aca="false">IF(基本情報入力シート!R101="","",基本情報入力シート!R101)</f>
        <v/>
      </c>
      <c r="L64" s="571" t="str">
        <f aca="false">IF(基本情報入力シート!W101="","",基本情報入力シート!W101)</f>
        <v/>
      </c>
      <c r="M64" s="572" t="str">
        <f aca="false">IF(基本情報入力シート!X101="","",基本情報入力シート!X101)</f>
        <v/>
      </c>
      <c r="N64" s="573" t="str">
        <f aca="false">IF(基本情報入力シート!Y101="","",基本情報入力シート!Y101)</f>
        <v/>
      </c>
      <c r="O64" s="574"/>
      <c r="P64" s="575"/>
      <c r="Q64" s="554"/>
      <c r="R64" s="576"/>
      <c r="S64" s="577"/>
      <c r="T64" s="557" t="e">
        <f aca="false">IFERROR(S64*VLOOKUP(AE64,【参考】数式用3!$AD$3:$BA$14,MATCH(N64,【参考】数式用3!$AD$2:$BA$2,0)),"")))</f>
        <v>#N/A</v>
      </c>
      <c r="U64" s="578"/>
      <c r="V64" s="579"/>
      <c r="W64" s="580"/>
      <c r="X64" s="581" t="e">
        <f aca="false">IFERROR(V64*VLOOKUP(AF64,【参考】数式用3!$AD$15:$BA$23,MATCH(N64,【参考】数式用3!$AD$2:$BA$2,0)),"")))</f>
        <v>#N/A</v>
      </c>
      <c r="Y64" s="581"/>
      <c r="Z64" s="561"/>
      <c r="AA64" s="582"/>
      <c r="AB64" s="583" t="e">
        <f aca="false">IFERROR(AA64*VLOOKUP(AG64,【参考】数式用3!$AD$24:$BA$27,MATCH(N64,【参考】数式用3!$AD$2:$BA$2,0)),"")))</f>
        <v>#N/A</v>
      </c>
      <c r="AC64" s="584"/>
      <c r="AD64" s="565" t="str">
        <f aca="false">IF(OR(U64="特定加算Ⅰ",U64="特定加算Ⅱ"),IF(OR(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（病院等（老健以外）)",N64&lt;&gt;"（介護予防）短期入所療養介護（医療院）"),W64&lt;&gt;""),1,""),"")</f>
        <v/>
      </c>
      <c r="AE64" s="566" t="str">
        <f aca="false">IF(AND(O64="",R64=""),"",O64&amp;"から"&amp;R64)</f>
        <v/>
      </c>
      <c r="AF64" s="566" t="str">
        <f aca="false">IF(AND(P64="",U64=""),"",P64&amp;"から"&amp;U64)</f>
        <v/>
      </c>
      <c r="AG64" s="566" t="str">
        <f aca="false">IF(AND(Q64="",Z64=""),"",Q64&amp;"から"&amp;Z64)</f>
        <v/>
      </c>
    </row>
    <row r="65" customFormat="false" ht="24.95" hidden="false" customHeight="true" outlineLevel="0" collapsed="false">
      <c r="A65" s="568" t="n">
        <v>50</v>
      </c>
      <c r="B65" s="569" t="str">
        <f aca="false">IF(基本情報入力シート!C102="","",基本情報入力シート!C102)</f>
        <v/>
      </c>
      <c r="C65" s="569"/>
      <c r="D65" s="569"/>
      <c r="E65" s="569"/>
      <c r="F65" s="569"/>
      <c r="G65" s="569"/>
      <c r="H65" s="569"/>
      <c r="I65" s="569"/>
      <c r="J65" s="570" t="str">
        <f aca="false">IF(基本情報入力シート!M102="","",基本情報入力シート!M102)</f>
        <v/>
      </c>
      <c r="K65" s="571" t="str">
        <f aca="false">IF(基本情報入力シート!R102="","",基本情報入力シート!R102)</f>
        <v/>
      </c>
      <c r="L65" s="571" t="str">
        <f aca="false">IF(基本情報入力シート!W102="","",基本情報入力シート!W102)</f>
        <v/>
      </c>
      <c r="M65" s="572" t="str">
        <f aca="false">IF(基本情報入力シート!X102="","",基本情報入力シート!X102)</f>
        <v/>
      </c>
      <c r="N65" s="573" t="str">
        <f aca="false">IF(基本情報入力シート!Y102="","",基本情報入力シート!Y102)</f>
        <v/>
      </c>
      <c r="O65" s="574"/>
      <c r="P65" s="575"/>
      <c r="Q65" s="554"/>
      <c r="R65" s="576"/>
      <c r="S65" s="577"/>
      <c r="T65" s="557" t="e">
        <f aca="false">IFERROR(S65*VLOOKUP(AE65,【参考】数式用3!$AD$3:$BA$14,MATCH(N65,【参考】数式用3!$AD$2:$BA$2,0)),"")))</f>
        <v>#N/A</v>
      </c>
      <c r="U65" s="578"/>
      <c r="V65" s="579"/>
      <c r="W65" s="580"/>
      <c r="X65" s="581" t="e">
        <f aca="false">IFERROR(V65*VLOOKUP(AF65,【参考】数式用3!$AD$15:$BA$23,MATCH(N65,【参考】数式用3!$AD$2:$BA$2,0)),"")))</f>
        <v>#N/A</v>
      </c>
      <c r="Y65" s="581"/>
      <c r="Z65" s="561"/>
      <c r="AA65" s="582"/>
      <c r="AB65" s="583" t="e">
        <f aca="false">IFERROR(AA65*VLOOKUP(AG65,【参考】数式用3!$AD$24:$BA$27,MATCH(N65,【参考】数式用3!$AD$2:$BA$2,0)),"")))</f>
        <v>#N/A</v>
      </c>
      <c r="AC65" s="584"/>
      <c r="AD65" s="565" t="str">
        <f aca="false">IF(OR(U65="特定加算Ⅰ",U65="特定加算Ⅱ"),IF(OR(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（病院等（老健以外）)",N65&lt;&gt;"（介護予防）短期入所療養介護（医療院）"),W65&lt;&gt;""),1,""),"")</f>
        <v/>
      </c>
      <c r="AE65" s="566" t="str">
        <f aca="false">IF(AND(O65="",R65=""),"",O65&amp;"から"&amp;R65)</f>
        <v/>
      </c>
      <c r="AF65" s="566" t="str">
        <f aca="false">IF(AND(P65="",U65=""),"",P65&amp;"から"&amp;U65)</f>
        <v/>
      </c>
      <c r="AG65" s="566" t="str">
        <f aca="false">IF(AND(Q65="",Z65=""),"",Q65&amp;"から"&amp;Z65)</f>
        <v/>
      </c>
    </row>
    <row r="66" customFormat="false" ht="24.95" hidden="false" customHeight="true" outlineLevel="0" collapsed="false">
      <c r="A66" s="568" t="n">
        <v>51</v>
      </c>
      <c r="B66" s="569" t="str">
        <f aca="false">IF(基本情報入力シート!C103="","",基本情報入力シート!C103)</f>
        <v/>
      </c>
      <c r="C66" s="569"/>
      <c r="D66" s="569"/>
      <c r="E66" s="569"/>
      <c r="F66" s="569"/>
      <c r="G66" s="569"/>
      <c r="H66" s="569"/>
      <c r="I66" s="569"/>
      <c r="J66" s="570" t="str">
        <f aca="false">IF(基本情報入力シート!M103="","",基本情報入力シート!M103)</f>
        <v/>
      </c>
      <c r="K66" s="571" t="str">
        <f aca="false">IF(基本情報入力シート!R103="","",基本情報入力シート!R103)</f>
        <v/>
      </c>
      <c r="L66" s="571" t="str">
        <f aca="false">IF(基本情報入力シート!W103="","",基本情報入力シート!W103)</f>
        <v/>
      </c>
      <c r="M66" s="572" t="str">
        <f aca="false">IF(基本情報入力シート!X103="","",基本情報入力シート!X103)</f>
        <v/>
      </c>
      <c r="N66" s="573" t="str">
        <f aca="false">IF(基本情報入力シート!Y103="","",基本情報入力シート!Y103)</f>
        <v/>
      </c>
      <c r="O66" s="574"/>
      <c r="P66" s="575"/>
      <c r="Q66" s="554"/>
      <c r="R66" s="576"/>
      <c r="S66" s="577"/>
      <c r="T66" s="557" t="e">
        <f aca="false">IFERROR(S66*VLOOKUP(AE66,【参考】数式用3!$AD$3:$BA$14,MATCH(N66,【参考】数式用3!$AD$2:$BA$2,0)),"")))</f>
        <v>#N/A</v>
      </c>
      <c r="U66" s="578"/>
      <c r="V66" s="579"/>
      <c r="W66" s="580"/>
      <c r="X66" s="581" t="e">
        <f aca="false">IFERROR(V66*VLOOKUP(AF66,【参考】数式用3!$AD$15:$BA$23,MATCH(N66,【参考】数式用3!$AD$2:$BA$2,0)),"")))</f>
        <v>#N/A</v>
      </c>
      <c r="Y66" s="581"/>
      <c r="Z66" s="561"/>
      <c r="AA66" s="582"/>
      <c r="AB66" s="583" t="e">
        <f aca="false">IFERROR(AA66*VLOOKUP(AG66,【参考】数式用3!$AD$24:$BA$27,MATCH(N66,【参考】数式用3!$AD$2:$BA$2,0)),"")))</f>
        <v>#N/A</v>
      </c>
      <c r="AC66" s="584"/>
      <c r="AD66" s="565" t="str">
        <f aca="false">IF(OR(U66="特定加算Ⅰ",U66="特定加算Ⅱ"),IF(OR(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（病院等（老健以外）)",N66&lt;&gt;"（介護予防）短期入所療養介護（医療院）"),W66&lt;&gt;""),1,""),"")</f>
        <v/>
      </c>
      <c r="AE66" s="566" t="str">
        <f aca="false">IF(AND(O66="",R66=""),"",O66&amp;"から"&amp;R66)</f>
        <v/>
      </c>
      <c r="AF66" s="566" t="str">
        <f aca="false">IF(AND(P66="",U66=""),"",P66&amp;"から"&amp;U66)</f>
        <v/>
      </c>
      <c r="AG66" s="566" t="str">
        <f aca="false">IF(AND(Q66="",Z66=""),"",Q66&amp;"から"&amp;Z66)</f>
        <v/>
      </c>
    </row>
    <row r="67" customFormat="false" ht="24.95" hidden="false" customHeight="true" outlineLevel="0" collapsed="false">
      <c r="A67" s="568" t="n">
        <v>52</v>
      </c>
      <c r="B67" s="569" t="str">
        <f aca="false">IF(基本情報入力シート!C104="","",基本情報入力シート!C104)</f>
        <v/>
      </c>
      <c r="C67" s="569"/>
      <c r="D67" s="569"/>
      <c r="E67" s="569"/>
      <c r="F67" s="569"/>
      <c r="G67" s="569"/>
      <c r="H67" s="569"/>
      <c r="I67" s="569"/>
      <c r="J67" s="570" t="str">
        <f aca="false">IF(基本情報入力シート!M104="","",基本情報入力シート!M104)</f>
        <v/>
      </c>
      <c r="K67" s="571" t="str">
        <f aca="false">IF(基本情報入力シート!R104="","",基本情報入力シート!R104)</f>
        <v/>
      </c>
      <c r="L67" s="571" t="str">
        <f aca="false">IF(基本情報入力シート!W104="","",基本情報入力シート!W104)</f>
        <v/>
      </c>
      <c r="M67" s="572" t="str">
        <f aca="false">IF(基本情報入力シート!X104="","",基本情報入力シート!X104)</f>
        <v/>
      </c>
      <c r="N67" s="573" t="str">
        <f aca="false">IF(基本情報入力シート!Y104="","",基本情報入力シート!Y104)</f>
        <v/>
      </c>
      <c r="O67" s="574"/>
      <c r="P67" s="575"/>
      <c r="Q67" s="554"/>
      <c r="R67" s="576"/>
      <c r="S67" s="577"/>
      <c r="T67" s="557" t="e">
        <f aca="false">IFERROR(S67*VLOOKUP(AE67,【参考】数式用3!$AD$3:$BA$14,MATCH(N67,【参考】数式用3!$AD$2:$BA$2,0)),"")))</f>
        <v>#N/A</v>
      </c>
      <c r="U67" s="578"/>
      <c r="V67" s="579"/>
      <c r="W67" s="580"/>
      <c r="X67" s="581" t="e">
        <f aca="false">IFERROR(V67*VLOOKUP(AF67,【参考】数式用3!$AD$15:$BA$23,MATCH(N67,【参考】数式用3!$AD$2:$BA$2,0)),"")))</f>
        <v>#N/A</v>
      </c>
      <c r="Y67" s="581"/>
      <c r="Z67" s="561"/>
      <c r="AA67" s="582"/>
      <c r="AB67" s="583" t="e">
        <f aca="false">IFERROR(AA67*VLOOKUP(AG67,【参考】数式用3!$AD$24:$BA$27,MATCH(N67,【参考】数式用3!$AD$2:$BA$2,0)),"")))</f>
        <v>#N/A</v>
      </c>
      <c r="AC67" s="584"/>
      <c r="AD67" s="565" t="str">
        <f aca="false">IF(OR(U67="特定加算Ⅰ",U67="特定加算Ⅱ"),IF(OR(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（病院等（老健以外）)",N67&lt;&gt;"（介護予防）短期入所療養介護（医療院）"),W67&lt;&gt;""),1,""),"")</f>
        <v/>
      </c>
      <c r="AE67" s="566" t="str">
        <f aca="false">IF(AND(O67="",R67=""),"",O67&amp;"から"&amp;R67)</f>
        <v/>
      </c>
      <c r="AF67" s="566" t="str">
        <f aca="false">IF(AND(P67="",U67=""),"",P67&amp;"から"&amp;U67)</f>
        <v/>
      </c>
      <c r="AG67" s="566" t="str">
        <f aca="false">IF(AND(Q67="",Z67=""),"",Q67&amp;"から"&amp;Z67)</f>
        <v/>
      </c>
    </row>
    <row r="68" customFormat="false" ht="24.95" hidden="false" customHeight="true" outlineLevel="0" collapsed="false">
      <c r="A68" s="568" t="n">
        <v>53</v>
      </c>
      <c r="B68" s="569" t="str">
        <f aca="false">IF(基本情報入力シート!C105="","",基本情報入力シート!C105)</f>
        <v/>
      </c>
      <c r="C68" s="569"/>
      <c r="D68" s="569"/>
      <c r="E68" s="569"/>
      <c r="F68" s="569"/>
      <c r="G68" s="569"/>
      <c r="H68" s="569"/>
      <c r="I68" s="569"/>
      <c r="J68" s="570" t="str">
        <f aca="false">IF(基本情報入力シート!M105="","",基本情報入力シート!M105)</f>
        <v/>
      </c>
      <c r="K68" s="571" t="str">
        <f aca="false">IF(基本情報入力シート!R105="","",基本情報入力シート!R105)</f>
        <v/>
      </c>
      <c r="L68" s="571" t="str">
        <f aca="false">IF(基本情報入力シート!W105="","",基本情報入力シート!W105)</f>
        <v/>
      </c>
      <c r="M68" s="572" t="str">
        <f aca="false">IF(基本情報入力シート!X105="","",基本情報入力シート!X105)</f>
        <v/>
      </c>
      <c r="N68" s="573" t="str">
        <f aca="false">IF(基本情報入力シート!Y105="","",基本情報入力シート!Y105)</f>
        <v/>
      </c>
      <c r="O68" s="574"/>
      <c r="P68" s="575"/>
      <c r="Q68" s="554"/>
      <c r="R68" s="576"/>
      <c r="S68" s="577"/>
      <c r="T68" s="557" t="e">
        <f aca="false">IFERROR(S68*VLOOKUP(AE68,【参考】数式用3!$AD$3:$BA$14,MATCH(N68,【参考】数式用3!$AD$2:$BA$2,0)),"")))</f>
        <v>#N/A</v>
      </c>
      <c r="U68" s="578"/>
      <c r="V68" s="579"/>
      <c r="W68" s="580"/>
      <c r="X68" s="581" t="e">
        <f aca="false">IFERROR(V68*VLOOKUP(AF68,【参考】数式用3!$AD$15:$BA$23,MATCH(N68,【参考】数式用3!$AD$2:$BA$2,0)),"")))</f>
        <v>#N/A</v>
      </c>
      <c r="Y68" s="581"/>
      <c r="Z68" s="561"/>
      <c r="AA68" s="582"/>
      <c r="AB68" s="583" t="e">
        <f aca="false">IFERROR(AA68*VLOOKUP(AG68,【参考】数式用3!$AD$24:$BA$27,MATCH(N68,【参考】数式用3!$AD$2:$BA$2,0)),"")))</f>
        <v>#N/A</v>
      </c>
      <c r="AC68" s="584"/>
      <c r="AD68" s="565" t="str">
        <f aca="false">IF(OR(U68="特定加算Ⅰ",U68="特定加算Ⅱ"),IF(OR(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（病院等（老健以外）)",N68&lt;&gt;"（介護予防）短期入所療養介護（医療院）"),W68&lt;&gt;""),1,""),"")</f>
        <v/>
      </c>
      <c r="AE68" s="566" t="str">
        <f aca="false">IF(AND(O68="",R68=""),"",O68&amp;"から"&amp;R68)</f>
        <v/>
      </c>
      <c r="AF68" s="566" t="str">
        <f aca="false">IF(AND(P68="",U68=""),"",P68&amp;"から"&amp;U68)</f>
        <v/>
      </c>
      <c r="AG68" s="566" t="str">
        <f aca="false">IF(AND(Q68="",Z68=""),"",Q68&amp;"から"&amp;Z68)</f>
        <v/>
      </c>
    </row>
    <row r="69" customFormat="false" ht="24.95" hidden="false" customHeight="true" outlineLevel="0" collapsed="false">
      <c r="A69" s="568" t="n">
        <v>54</v>
      </c>
      <c r="B69" s="569" t="str">
        <f aca="false">IF(基本情報入力シート!C106="","",基本情報入力シート!C106)</f>
        <v/>
      </c>
      <c r="C69" s="569"/>
      <c r="D69" s="569"/>
      <c r="E69" s="569"/>
      <c r="F69" s="569"/>
      <c r="G69" s="569"/>
      <c r="H69" s="569"/>
      <c r="I69" s="569"/>
      <c r="J69" s="570" t="str">
        <f aca="false">IF(基本情報入力シート!M106="","",基本情報入力シート!M106)</f>
        <v/>
      </c>
      <c r="K69" s="571" t="str">
        <f aca="false">IF(基本情報入力シート!R106="","",基本情報入力シート!R106)</f>
        <v/>
      </c>
      <c r="L69" s="571" t="str">
        <f aca="false">IF(基本情報入力シート!W106="","",基本情報入力シート!W106)</f>
        <v/>
      </c>
      <c r="M69" s="572" t="str">
        <f aca="false">IF(基本情報入力シート!X106="","",基本情報入力シート!X106)</f>
        <v/>
      </c>
      <c r="N69" s="573" t="str">
        <f aca="false">IF(基本情報入力シート!Y106="","",基本情報入力シート!Y106)</f>
        <v/>
      </c>
      <c r="O69" s="574"/>
      <c r="P69" s="575"/>
      <c r="Q69" s="554"/>
      <c r="R69" s="576"/>
      <c r="S69" s="577"/>
      <c r="T69" s="557" t="e">
        <f aca="false">IFERROR(S69*VLOOKUP(AE69,【参考】数式用3!$AD$3:$BA$14,MATCH(N69,【参考】数式用3!$AD$2:$BA$2,0)),"")))</f>
        <v>#N/A</v>
      </c>
      <c r="U69" s="578"/>
      <c r="V69" s="579"/>
      <c r="W69" s="580"/>
      <c r="X69" s="581" t="e">
        <f aca="false">IFERROR(V69*VLOOKUP(AF69,【参考】数式用3!$AD$15:$BA$23,MATCH(N69,【参考】数式用3!$AD$2:$BA$2,0)),"")))</f>
        <v>#N/A</v>
      </c>
      <c r="Y69" s="581"/>
      <c r="Z69" s="561"/>
      <c r="AA69" s="582"/>
      <c r="AB69" s="583" t="e">
        <f aca="false">IFERROR(AA69*VLOOKUP(AG69,【参考】数式用3!$AD$24:$BA$27,MATCH(N69,【参考】数式用3!$AD$2:$BA$2,0)),"")))</f>
        <v>#N/A</v>
      </c>
      <c r="AC69" s="584"/>
      <c r="AD69" s="565" t="str">
        <f aca="false">IF(OR(U69="特定加算Ⅰ",U69="特定加算Ⅱ"),IF(OR(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（病院等（老健以外）)",N69&lt;&gt;"（介護予防）短期入所療養介護（医療院）"),W69&lt;&gt;""),1,""),"")</f>
        <v/>
      </c>
      <c r="AE69" s="566" t="str">
        <f aca="false">IF(AND(O69="",R69=""),"",O69&amp;"から"&amp;R69)</f>
        <v/>
      </c>
      <c r="AF69" s="566" t="str">
        <f aca="false">IF(AND(P69="",U69=""),"",P69&amp;"から"&amp;U69)</f>
        <v/>
      </c>
      <c r="AG69" s="566" t="str">
        <f aca="false">IF(AND(Q69="",Z69=""),"",Q69&amp;"から"&amp;Z69)</f>
        <v/>
      </c>
    </row>
    <row r="70" customFormat="false" ht="24.95" hidden="false" customHeight="true" outlineLevel="0" collapsed="false">
      <c r="A70" s="568" t="n">
        <v>55</v>
      </c>
      <c r="B70" s="569" t="str">
        <f aca="false">IF(基本情報入力シート!C107="","",基本情報入力シート!C107)</f>
        <v/>
      </c>
      <c r="C70" s="569"/>
      <c r="D70" s="569"/>
      <c r="E70" s="569"/>
      <c r="F70" s="569"/>
      <c r="G70" s="569"/>
      <c r="H70" s="569"/>
      <c r="I70" s="569"/>
      <c r="J70" s="570" t="str">
        <f aca="false">IF(基本情報入力シート!M107="","",基本情報入力シート!M107)</f>
        <v/>
      </c>
      <c r="K70" s="571" t="str">
        <f aca="false">IF(基本情報入力シート!R107="","",基本情報入力シート!R107)</f>
        <v/>
      </c>
      <c r="L70" s="571" t="str">
        <f aca="false">IF(基本情報入力シート!W107="","",基本情報入力シート!W107)</f>
        <v/>
      </c>
      <c r="M70" s="572" t="str">
        <f aca="false">IF(基本情報入力シート!X107="","",基本情報入力シート!X107)</f>
        <v/>
      </c>
      <c r="N70" s="573" t="str">
        <f aca="false">IF(基本情報入力シート!Y107="","",基本情報入力シート!Y107)</f>
        <v/>
      </c>
      <c r="O70" s="574"/>
      <c r="P70" s="575"/>
      <c r="Q70" s="554"/>
      <c r="R70" s="576"/>
      <c r="S70" s="577"/>
      <c r="T70" s="557" t="e">
        <f aca="false">IFERROR(S70*VLOOKUP(AE70,【参考】数式用3!$AD$3:$BA$14,MATCH(N70,【参考】数式用3!$AD$2:$BA$2,0)),"")))</f>
        <v>#N/A</v>
      </c>
      <c r="U70" s="578"/>
      <c r="V70" s="579"/>
      <c r="W70" s="580"/>
      <c r="X70" s="581" t="e">
        <f aca="false">IFERROR(V70*VLOOKUP(AF70,【参考】数式用3!$AD$15:$BA$23,MATCH(N70,【参考】数式用3!$AD$2:$BA$2,0)),"")))</f>
        <v>#N/A</v>
      </c>
      <c r="Y70" s="581"/>
      <c r="Z70" s="561"/>
      <c r="AA70" s="582"/>
      <c r="AB70" s="583" t="e">
        <f aca="false">IFERROR(AA70*VLOOKUP(AG70,【参考】数式用3!$AD$24:$BA$27,MATCH(N70,【参考】数式用3!$AD$2:$BA$2,0)),"")))</f>
        <v>#N/A</v>
      </c>
      <c r="AC70" s="584"/>
      <c r="AD70" s="565" t="str">
        <f aca="false">IF(OR(U70="特定加算Ⅰ",U70="特定加算Ⅱ"),IF(OR(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（病院等（老健以外）)",N70&lt;&gt;"（介護予防）短期入所療養介護（医療院）"),W70&lt;&gt;""),1,""),"")</f>
        <v/>
      </c>
      <c r="AE70" s="566" t="str">
        <f aca="false">IF(AND(O70="",R70=""),"",O70&amp;"から"&amp;R70)</f>
        <v/>
      </c>
      <c r="AF70" s="566" t="str">
        <f aca="false">IF(AND(P70="",U70=""),"",P70&amp;"から"&amp;U70)</f>
        <v/>
      </c>
      <c r="AG70" s="566" t="str">
        <f aca="false">IF(AND(Q70="",Z70=""),"",Q70&amp;"から"&amp;Z70)</f>
        <v/>
      </c>
    </row>
    <row r="71" customFormat="false" ht="24.95" hidden="false" customHeight="true" outlineLevel="0" collapsed="false">
      <c r="A71" s="568" t="n">
        <v>56</v>
      </c>
      <c r="B71" s="569" t="str">
        <f aca="false">IF(基本情報入力シート!C108="","",基本情報入力シート!C108)</f>
        <v/>
      </c>
      <c r="C71" s="569"/>
      <c r="D71" s="569"/>
      <c r="E71" s="569"/>
      <c r="F71" s="569"/>
      <c r="G71" s="569"/>
      <c r="H71" s="569"/>
      <c r="I71" s="569"/>
      <c r="J71" s="570" t="str">
        <f aca="false">IF(基本情報入力シート!M108="","",基本情報入力シート!M108)</f>
        <v/>
      </c>
      <c r="K71" s="571" t="str">
        <f aca="false">IF(基本情報入力シート!R108="","",基本情報入力シート!R108)</f>
        <v/>
      </c>
      <c r="L71" s="571" t="str">
        <f aca="false">IF(基本情報入力シート!W108="","",基本情報入力シート!W108)</f>
        <v/>
      </c>
      <c r="M71" s="572" t="str">
        <f aca="false">IF(基本情報入力シート!X108="","",基本情報入力シート!X108)</f>
        <v/>
      </c>
      <c r="N71" s="573" t="str">
        <f aca="false">IF(基本情報入力シート!Y108="","",基本情報入力シート!Y108)</f>
        <v/>
      </c>
      <c r="O71" s="574"/>
      <c r="P71" s="575"/>
      <c r="Q71" s="554"/>
      <c r="R71" s="576"/>
      <c r="S71" s="577"/>
      <c r="T71" s="557" t="e">
        <f aca="false">IFERROR(S71*VLOOKUP(AE71,【参考】数式用3!$AD$3:$BA$14,MATCH(N71,【参考】数式用3!$AD$2:$BA$2,0)),"")))</f>
        <v>#N/A</v>
      </c>
      <c r="U71" s="578"/>
      <c r="V71" s="579"/>
      <c r="W71" s="580"/>
      <c r="X71" s="581" t="e">
        <f aca="false">IFERROR(V71*VLOOKUP(AF71,【参考】数式用3!$AD$15:$BA$23,MATCH(N71,【参考】数式用3!$AD$2:$BA$2,0)),"")))</f>
        <v>#N/A</v>
      </c>
      <c r="Y71" s="581"/>
      <c r="Z71" s="561"/>
      <c r="AA71" s="582"/>
      <c r="AB71" s="583" t="e">
        <f aca="false">IFERROR(AA71*VLOOKUP(AG71,【参考】数式用3!$AD$24:$BA$27,MATCH(N71,【参考】数式用3!$AD$2:$BA$2,0)),"")))</f>
        <v>#N/A</v>
      </c>
      <c r="AC71" s="584"/>
      <c r="AD71" s="565" t="str">
        <f aca="false">IF(OR(U71="特定加算Ⅰ",U71="特定加算Ⅱ"),IF(OR(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（病院等（老健以外）)",N71&lt;&gt;"（介護予防）短期入所療養介護（医療院）"),W71&lt;&gt;""),1,""),"")</f>
        <v/>
      </c>
      <c r="AE71" s="566" t="str">
        <f aca="false">IF(AND(O71="",R71=""),"",O71&amp;"から"&amp;R71)</f>
        <v/>
      </c>
      <c r="AF71" s="566" t="str">
        <f aca="false">IF(AND(P71="",U71=""),"",P71&amp;"から"&amp;U71)</f>
        <v/>
      </c>
      <c r="AG71" s="566" t="str">
        <f aca="false">IF(AND(Q71="",Z71=""),"",Q71&amp;"から"&amp;Z71)</f>
        <v/>
      </c>
    </row>
    <row r="72" customFormat="false" ht="24.95" hidden="false" customHeight="true" outlineLevel="0" collapsed="false">
      <c r="A72" s="568" t="n">
        <v>57</v>
      </c>
      <c r="B72" s="569" t="str">
        <f aca="false">IF(基本情報入力シート!C109="","",基本情報入力シート!C109)</f>
        <v/>
      </c>
      <c r="C72" s="569"/>
      <c r="D72" s="569"/>
      <c r="E72" s="569"/>
      <c r="F72" s="569"/>
      <c r="G72" s="569"/>
      <c r="H72" s="569"/>
      <c r="I72" s="569"/>
      <c r="J72" s="570" t="str">
        <f aca="false">IF(基本情報入力シート!M109="","",基本情報入力シート!M109)</f>
        <v/>
      </c>
      <c r="K72" s="571" t="str">
        <f aca="false">IF(基本情報入力シート!R109="","",基本情報入力シート!R109)</f>
        <v/>
      </c>
      <c r="L72" s="571" t="str">
        <f aca="false">IF(基本情報入力シート!W109="","",基本情報入力シート!W109)</f>
        <v/>
      </c>
      <c r="M72" s="572" t="str">
        <f aca="false">IF(基本情報入力シート!X109="","",基本情報入力シート!X109)</f>
        <v/>
      </c>
      <c r="N72" s="573" t="str">
        <f aca="false">IF(基本情報入力シート!Y109="","",基本情報入力シート!Y109)</f>
        <v/>
      </c>
      <c r="O72" s="574"/>
      <c r="P72" s="575"/>
      <c r="Q72" s="554"/>
      <c r="R72" s="576"/>
      <c r="S72" s="577"/>
      <c r="T72" s="557" t="e">
        <f aca="false">IFERROR(S72*VLOOKUP(AE72,【参考】数式用3!$AD$3:$BA$14,MATCH(N72,【参考】数式用3!$AD$2:$BA$2,0)),"")))</f>
        <v>#N/A</v>
      </c>
      <c r="U72" s="578"/>
      <c r="V72" s="579"/>
      <c r="W72" s="580"/>
      <c r="X72" s="581" t="e">
        <f aca="false">IFERROR(V72*VLOOKUP(AF72,【参考】数式用3!$AD$15:$BA$23,MATCH(N72,【参考】数式用3!$AD$2:$BA$2,0)),"")))</f>
        <v>#N/A</v>
      </c>
      <c r="Y72" s="581"/>
      <c r="Z72" s="561"/>
      <c r="AA72" s="582"/>
      <c r="AB72" s="583" t="e">
        <f aca="false">IFERROR(AA72*VLOOKUP(AG72,【参考】数式用3!$AD$24:$BA$27,MATCH(N72,【参考】数式用3!$AD$2:$BA$2,0)),"")))</f>
        <v>#N/A</v>
      </c>
      <c r="AC72" s="584"/>
      <c r="AD72" s="565" t="str">
        <f aca="false">IF(OR(U72="特定加算Ⅰ",U72="特定加算Ⅱ"),IF(OR(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（病院等（老健以外）)",N72&lt;&gt;"（介護予防）短期入所療養介護（医療院）"),W72&lt;&gt;""),1,""),"")</f>
        <v/>
      </c>
      <c r="AE72" s="566" t="str">
        <f aca="false">IF(AND(O72="",R72=""),"",O72&amp;"から"&amp;R72)</f>
        <v/>
      </c>
      <c r="AF72" s="566" t="str">
        <f aca="false">IF(AND(P72="",U72=""),"",P72&amp;"から"&amp;U72)</f>
        <v/>
      </c>
      <c r="AG72" s="566" t="str">
        <f aca="false">IF(AND(Q72="",Z72=""),"",Q72&amp;"から"&amp;Z72)</f>
        <v/>
      </c>
    </row>
    <row r="73" customFormat="false" ht="24.95" hidden="false" customHeight="true" outlineLevel="0" collapsed="false">
      <c r="A73" s="568" t="n">
        <v>58</v>
      </c>
      <c r="B73" s="569" t="str">
        <f aca="false">IF(基本情報入力シート!C110="","",基本情報入力シート!C110)</f>
        <v/>
      </c>
      <c r="C73" s="569"/>
      <c r="D73" s="569"/>
      <c r="E73" s="569"/>
      <c r="F73" s="569"/>
      <c r="G73" s="569"/>
      <c r="H73" s="569"/>
      <c r="I73" s="569"/>
      <c r="J73" s="570" t="str">
        <f aca="false">IF(基本情報入力シート!M110="","",基本情報入力シート!M110)</f>
        <v/>
      </c>
      <c r="K73" s="571" t="str">
        <f aca="false">IF(基本情報入力シート!R110="","",基本情報入力シート!R110)</f>
        <v/>
      </c>
      <c r="L73" s="571" t="str">
        <f aca="false">IF(基本情報入力シート!W110="","",基本情報入力シート!W110)</f>
        <v/>
      </c>
      <c r="M73" s="572" t="str">
        <f aca="false">IF(基本情報入力シート!X110="","",基本情報入力シート!X110)</f>
        <v/>
      </c>
      <c r="N73" s="573" t="str">
        <f aca="false">IF(基本情報入力シート!Y110="","",基本情報入力シート!Y110)</f>
        <v/>
      </c>
      <c r="O73" s="574"/>
      <c r="P73" s="575"/>
      <c r="Q73" s="554"/>
      <c r="R73" s="576"/>
      <c r="S73" s="577"/>
      <c r="T73" s="557" t="e">
        <f aca="false">IFERROR(S73*VLOOKUP(AE73,【参考】数式用3!$AD$3:$BA$14,MATCH(N73,【参考】数式用3!$AD$2:$BA$2,0)),"")))</f>
        <v>#N/A</v>
      </c>
      <c r="U73" s="578"/>
      <c r="V73" s="579"/>
      <c r="W73" s="580"/>
      <c r="X73" s="581" t="e">
        <f aca="false">IFERROR(V73*VLOOKUP(AF73,【参考】数式用3!$AD$15:$BA$23,MATCH(N73,【参考】数式用3!$AD$2:$BA$2,0)),"")))</f>
        <v>#N/A</v>
      </c>
      <c r="Y73" s="581"/>
      <c r="Z73" s="561"/>
      <c r="AA73" s="582"/>
      <c r="AB73" s="583" t="e">
        <f aca="false">IFERROR(AA73*VLOOKUP(AG73,【参考】数式用3!$AD$24:$BA$27,MATCH(N73,【参考】数式用3!$AD$2:$BA$2,0)),"")))</f>
        <v>#N/A</v>
      </c>
      <c r="AC73" s="584"/>
      <c r="AD73" s="565" t="str">
        <f aca="false">IF(OR(U73="特定加算Ⅰ",U73="特定加算Ⅱ"),IF(OR(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（病院等（老健以外）)",N73&lt;&gt;"（介護予防）短期入所療養介護（医療院）"),W73&lt;&gt;""),1,""),"")</f>
        <v/>
      </c>
      <c r="AE73" s="566" t="str">
        <f aca="false">IF(AND(O73="",R73=""),"",O73&amp;"から"&amp;R73)</f>
        <v/>
      </c>
      <c r="AF73" s="566" t="str">
        <f aca="false">IF(AND(P73="",U73=""),"",P73&amp;"から"&amp;U73)</f>
        <v/>
      </c>
      <c r="AG73" s="566" t="str">
        <f aca="false">IF(AND(Q73="",Z73=""),"",Q73&amp;"から"&amp;Z73)</f>
        <v/>
      </c>
    </row>
    <row r="74" customFormat="false" ht="24.95" hidden="false" customHeight="true" outlineLevel="0" collapsed="false">
      <c r="A74" s="568" t="n">
        <v>59</v>
      </c>
      <c r="B74" s="569" t="str">
        <f aca="false">IF(基本情報入力シート!C111="","",基本情報入力シート!C111)</f>
        <v/>
      </c>
      <c r="C74" s="569"/>
      <c r="D74" s="569"/>
      <c r="E74" s="569"/>
      <c r="F74" s="569"/>
      <c r="G74" s="569"/>
      <c r="H74" s="569"/>
      <c r="I74" s="569"/>
      <c r="J74" s="570" t="str">
        <f aca="false">IF(基本情報入力シート!M111="","",基本情報入力シート!M111)</f>
        <v/>
      </c>
      <c r="K74" s="571" t="str">
        <f aca="false">IF(基本情報入力シート!R111="","",基本情報入力シート!R111)</f>
        <v/>
      </c>
      <c r="L74" s="571" t="str">
        <f aca="false">IF(基本情報入力シート!W111="","",基本情報入力シート!W111)</f>
        <v/>
      </c>
      <c r="M74" s="572" t="str">
        <f aca="false">IF(基本情報入力シート!X111="","",基本情報入力シート!X111)</f>
        <v/>
      </c>
      <c r="N74" s="573" t="str">
        <f aca="false">IF(基本情報入力シート!Y111="","",基本情報入力シート!Y111)</f>
        <v/>
      </c>
      <c r="O74" s="574"/>
      <c r="P74" s="575"/>
      <c r="Q74" s="554"/>
      <c r="R74" s="576"/>
      <c r="S74" s="577"/>
      <c r="T74" s="557" t="e">
        <f aca="false">IFERROR(S74*VLOOKUP(AE74,【参考】数式用3!$AD$3:$BA$14,MATCH(N74,【参考】数式用3!$AD$2:$BA$2,0)),"")))</f>
        <v>#N/A</v>
      </c>
      <c r="U74" s="578"/>
      <c r="V74" s="579"/>
      <c r="W74" s="580"/>
      <c r="X74" s="581" t="e">
        <f aca="false">IFERROR(V74*VLOOKUP(AF74,【参考】数式用3!$AD$15:$BA$23,MATCH(N74,【参考】数式用3!$AD$2:$BA$2,0)),"")))</f>
        <v>#N/A</v>
      </c>
      <c r="Y74" s="581"/>
      <c r="Z74" s="561"/>
      <c r="AA74" s="582"/>
      <c r="AB74" s="583" t="e">
        <f aca="false">IFERROR(AA74*VLOOKUP(AG74,【参考】数式用3!$AD$24:$BA$27,MATCH(N74,【参考】数式用3!$AD$2:$BA$2,0)),"")))</f>
        <v>#N/A</v>
      </c>
      <c r="AC74" s="584"/>
      <c r="AD74" s="565" t="str">
        <f aca="false">IF(OR(U74="特定加算Ⅰ",U74="特定加算Ⅱ"),IF(OR(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（病院等（老健以外）)",N74&lt;&gt;"（介護予防）短期入所療養介護（医療院）"),W74&lt;&gt;""),1,""),"")</f>
        <v/>
      </c>
      <c r="AE74" s="566" t="str">
        <f aca="false">IF(AND(O74="",R74=""),"",O74&amp;"から"&amp;R74)</f>
        <v/>
      </c>
      <c r="AF74" s="566" t="str">
        <f aca="false">IF(AND(P74="",U74=""),"",P74&amp;"から"&amp;U74)</f>
        <v/>
      </c>
      <c r="AG74" s="566" t="str">
        <f aca="false">IF(AND(Q74="",Z74=""),"",Q74&amp;"から"&amp;Z74)</f>
        <v/>
      </c>
    </row>
    <row r="75" customFormat="false" ht="24.95" hidden="false" customHeight="true" outlineLevel="0" collapsed="false">
      <c r="A75" s="568" t="n">
        <v>60</v>
      </c>
      <c r="B75" s="569" t="str">
        <f aca="false">IF(基本情報入力シート!C112="","",基本情報入力シート!C112)</f>
        <v/>
      </c>
      <c r="C75" s="569"/>
      <c r="D75" s="569"/>
      <c r="E75" s="569"/>
      <c r="F75" s="569"/>
      <c r="G75" s="569"/>
      <c r="H75" s="569"/>
      <c r="I75" s="569"/>
      <c r="J75" s="570" t="str">
        <f aca="false">IF(基本情報入力シート!M112="","",基本情報入力シート!M112)</f>
        <v/>
      </c>
      <c r="K75" s="571" t="str">
        <f aca="false">IF(基本情報入力シート!R112="","",基本情報入力シート!R112)</f>
        <v/>
      </c>
      <c r="L75" s="571" t="str">
        <f aca="false">IF(基本情報入力シート!W112="","",基本情報入力シート!W112)</f>
        <v/>
      </c>
      <c r="M75" s="572" t="str">
        <f aca="false">IF(基本情報入力シート!X112="","",基本情報入力シート!X112)</f>
        <v/>
      </c>
      <c r="N75" s="573" t="str">
        <f aca="false">IF(基本情報入力シート!Y112="","",基本情報入力シート!Y112)</f>
        <v/>
      </c>
      <c r="O75" s="574"/>
      <c r="P75" s="575"/>
      <c r="Q75" s="554"/>
      <c r="R75" s="576"/>
      <c r="S75" s="577"/>
      <c r="T75" s="557" t="e">
        <f aca="false">IFERROR(S75*VLOOKUP(AE75,【参考】数式用3!$AD$3:$BA$14,MATCH(N75,【参考】数式用3!$AD$2:$BA$2,0)),"")))</f>
        <v>#N/A</v>
      </c>
      <c r="U75" s="578"/>
      <c r="V75" s="579"/>
      <c r="W75" s="580"/>
      <c r="X75" s="581" t="e">
        <f aca="false">IFERROR(V75*VLOOKUP(AF75,【参考】数式用3!$AD$15:$BA$23,MATCH(N75,【参考】数式用3!$AD$2:$BA$2,0)),"")))</f>
        <v>#N/A</v>
      </c>
      <c r="Y75" s="581"/>
      <c r="Z75" s="561"/>
      <c r="AA75" s="582"/>
      <c r="AB75" s="583" t="e">
        <f aca="false">IFERROR(AA75*VLOOKUP(AG75,【参考】数式用3!$AD$24:$BA$27,MATCH(N75,【参考】数式用3!$AD$2:$BA$2,0)),"")))</f>
        <v>#N/A</v>
      </c>
      <c r="AC75" s="584"/>
      <c r="AD75" s="565" t="str">
        <f aca="false">IF(OR(U75="特定加算Ⅰ",U75="特定加算Ⅱ"),IF(OR(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（病院等（老健以外）)",N75&lt;&gt;"（介護予防）短期入所療養介護（医療院）"),W75&lt;&gt;""),1,""),"")</f>
        <v/>
      </c>
      <c r="AE75" s="566" t="str">
        <f aca="false">IF(AND(O75="",R75=""),"",O75&amp;"から"&amp;R75)</f>
        <v/>
      </c>
      <c r="AF75" s="566" t="str">
        <f aca="false">IF(AND(P75="",U75=""),"",P75&amp;"から"&amp;U75)</f>
        <v/>
      </c>
      <c r="AG75" s="566" t="str">
        <f aca="false">IF(AND(Q75="",Z75=""),"",Q75&amp;"から"&amp;Z75)</f>
        <v/>
      </c>
    </row>
    <row r="76" customFormat="false" ht="24.95" hidden="false" customHeight="true" outlineLevel="0" collapsed="false">
      <c r="A76" s="568" t="n">
        <v>61</v>
      </c>
      <c r="B76" s="569" t="str">
        <f aca="false">IF(基本情報入力シート!C113="","",基本情報入力シート!C113)</f>
        <v/>
      </c>
      <c r="C76" s="569"/>
      <c r="D76" s="569"/>
      <c r="E76" s="569"/>
      <c r="F76" s="569"/>
      <c r="G76" s="569"/>
      <c r="H76" s="569"/>
      <c r="I76" s="569"/>
      <c r="J76" s="570" t="str">
        <f aca="false">IF(基本情報入力シート!M113="","",基本情報入力シート!M113)</f>
        <v/>
      </c>
      <c r="K76" s="571" t="str">
        <f aca="false">IF(基本情報入力シート!R113="","",基本情報入力シート!R113)</f>
        <v/>
      </c>
      <c r="L76" s="571" t="str">
        <f aca="false">IF(基本情報入力シート!W113="","",基本情報入力シート!W113)</f>
        <v/>
      </c>
      <c r="M76" s="572" t="str">
        <f aca="false">IF(基本情報入力シート!X113="","",基本情報入力シート!X113)</f>
        <v/>
      </c>
      <c r="N76" s="573" t="str">
        <f aca="false">IF(基本情報入力シート!Y113="","",基本情報入力シート!Y113)</f>
        <v/>
      </c>
      <c r="O76" s="574"/>
      <c r="P76" s="575"/>
      <c r="Q76" s="554"/>
      <c r="R76" s="576"/>
      <c r="S76" s="577"/>
      <c r="T76" s="557" t="e">
        <f aca="false">IFERROR(S76*VLOOKUP(AE76,【参考】数式用3!$AD$3:$BA$14,MATCH(N76,【参考】数式用3!$AD$2:$BA$2,0)),"")))</f>
        <v>#N/A</v>
      </c>
      <c r="U76" s="578"/>
      <c r="V76" s="579"/>
      <c r="W76" s="580"/>
      <c r="X76" s="581" t="e">
        <f aca="false">IFERROR(V76*VLOOKUP(AF76,【参考】数式用3!$AD$15:$BA$23,MATCH(N76,【参考】数式用3!$AD$2:$BA$2,0)),"")))</f>
        <v>#N/A</v>
      </c>
      <c r="Y76" s="581"/>
      <c r="Z76" s="561"/>
      <c r="AA76" s="582"/>
      <c r="AB76" s="583" t="e">
        <f aca="false">IFERROR(AA76*VLOOKUP(AG76,【参考】数式用3!$AD$24:$BA$27,MATCH(N76,【参考】数式用3!$AD$2:$BA$2,0)),"")))</f>
        <v>#N/A</v>
      </c>
      <c r="AC76" s="584"/>
      <c r="AD76" s="565" t="str">
        <f aca="false">IF(OR(U76="特定加算Ⅰ",U76="特定加算Ⅱ"),IF(OR(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（病院等（老健以外）)",N76&lt;&gt;"（介護予防）短期入所療養介護（医療院）"),W76&lt;&gt;""),1,""),"")</f>
        <v/>
      </c>
      <c r="AE76" s="566" t="str">
        <f aca="false">IF(AND(O76="",R76=""),"",O76&amp;"から"&amp;R76)</f>
        <v/>
      </c>
      <c r="AF76" s="566" t="str">
        <f aca="false">IF(AND(P76="",U76=""),"",P76&amp;"から"&amp;U76)</f>
        <v/>
      </c>
      <c r="AG76" s="566" t="str">
        <f aca="false">IF(AND(Q76="",Z76=""),"",Q76&amp;"から"&amp;Z76)</f>
        <v/>
      </c>
    </row>
    <row r="77" customFormat="false" ht="24.95" hidden="false" customHeight="true" outlineLevel="0" collapsed="false">
      <c r="A77" s="568" t="n">
        <v>62</v>
      </c>
      <c r="B77" s="569" t="str">
        <f aca="false">IF(基本情報入力シート!C114="","",基本情報入力シート!C114)</f>
        <v/>
      </c>
      <c r="C77" s="569"/>
      <c r="D77" s="569"/>
      <c r="E77" s="569"/>
      <c r="F77" s="569"/>
      <c r="G77" s="569"/>
      <c r="H77" s="569"/>
      <c r="I77" s="569"/>
      <c r="J77" s="570" t="str">
        <f aca="false">IF(基本情報入力シート!M114="","",基本情報入力シート!M114)</f>
        <v/>
      </c>
      <c r="K77" s="571" t="str">
        <f aca="false">IF(基本情報入力シート!R114="","",基本情報入力シート!R114)</f>
        <v/>
      </c>
      <c r="L77" s="571" t="str">
        <f aca="false">IF(基本情報入力シート!W114="","",基本情報入力シート!W114)</f>
        <v/>
      </c>
      <c r="M77" s="572" t="str">
        <f aca="false">IF(基本情報入力シート!X114="","",基本情報入力シート!X114)</f>
        <v/>
      </c>
      <c r="N77" s="573" t="str">
        <f aca="false">IF(基本情報入力シート!Y114="","",基本情報入力シート!Y114)</f>
        <v/>
      </c>
      <c r="O77" s="574"/>
      <c r="P77" s="575"/>
      <c r="Q77" s="554"/>
      <c r="R77" s="576"/>
      <c r="S77" s="577"/>
      <c r="T77" s="557" t="e">
        <f aca="false">IFERROR(S77*VLOOKUP(AE77,【参考】数式用3!$AD$3:$BA$14,MATCH(N77,【参考】数式用3!$AD$2:$BA$2,0)),"")))</f>
        <v>#N/A</v>
      </c>
      <c r="U77" s="578"/>
      <c r="V77" s="579"/>
      <c r="W77" s="580"/>
      <c r="X77" s="581" t="e">
        <f aca="false">IFERROR(V77*VLOOKUP(AF77,【参考】数式用3!$AD$15:$BA$23,MATCH(N77,【参考】数式用3!$AD$2:$BA$2,0)),"")))</f>
        <v>#N/A</v>
      </c>
      <c r="Y77" s="581"/>
      <c r="Z77" s="561"/>
      <c r="AA77" s="582"/>
      <c r="AB77" s="583" t="e">
        <f aca="false">IFERROR(AA77*VLOOKUP(AG77,【参考】数式用3!$AD$24:$BA$27,MATCH(N77,【参考】数式用3!$AD$2:$BA$2,0)),"")))</f>
        <v>#N/A</v>
      </c>
      <c r="AC77" s="584"/>
      <c r="AD77" s="565" t="str">
        <f aca="false">IF(OR(U77="特定加算Ⅰ",U77="特定加算Ⅱ"),IF(OR(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（病院等（老健以外）)",N77&lt;&gt;"（介護予防）短期入所療養介護（医療院）"),W77&lt;&gt;""),1,""),"")</f>
        <v/>
      </c>
      <c r="AE77" s="566" t="str">
        <f aca="false">IF(AND(O77="",R77=""),"",O77&amp;"から"&amp;R77)</f>
        <v/>
      </c>
      <c r="AF77" s="566" t="str">
        <f aca="false">IF(AND(P77="",U77=""),"",P77&amp;"から"&amp;U77)</f>
        <v/>
      </c>
      <c r="AG77" s="566" t="str">
        <f aca="false">IF(AND(Q77="",Z77=""),"",Q77&amp;"から"&amp;Z77)</f>
        <v/>
      </c>
    </row>
    <row r="78" customFormat="false" ht="24.95" hidden="false" customHeight="true" outlineLevel="0" collapsed="false">
      <c r="A78" s="568" t="n">
        <v>63</v>
      </c>
      <c r="B78" s="569" t="str">
        <f aca="false">IF(基本情報入力シート!C115="","",基本情報入力シート!C115)</f>
        <v/>
      </c>
      <c r="C78" s="569"/>
      <c r="D78" s="569"/>
      <c r="E78" s="569"/>
      <c r="F78" s="569"/>
      <c r="G78" s="569"/>
      <c r="H78" s="569"/>
      <c r="I78" s="569"/>
      <c r="J78" s="570" t="str">
        <f aca="false">IF(基本情報入力シート!M115="","",基本情報入力シート!M115)</f>
        <v/>
      </c>
      <c r="K78" s="571" t="str">
        <f aca="false">IF(基本情報入力シート!R115="","",基本情報入力シート!R115)</f>
        <v/>
      </c>
      <c r="L78" s="571" t="str">
        <f aca="false">IF(基本情報入力シート!W115="","",基本情報入力シート!W115)</f>
        <v/>
      </c>
      <c r="M78" s="572" t="str">
        <f aca="false">IF(基本情報入力シート!X115="","",基本情報入力シート!X115)</f>
        <v/>
      </c>
      <c r="N78" s="573" t="str">
        <f aca="false">IF(基本情報入力シート!Y115="","",基本情報入力シート!Y115)</f>
        <v/>
      </c>
      <c r="O78" s="574"/>
      <c r="P78" s="575"/>
      <c r="Q78" s="554"/>
      <c r="R78" s="576"/>
      <c r="S78" s="577"/>
      <c r="T78" s="557" t="e">
        <f aca="false">IFERROR(S78*VLOOKUP(AE78,【参考】数式用3!$AD$3:$BA$14,MATCH(N78,【参考】数式用3!$AD$2:$BA$2,0)),"")))</f>
        <v>#N/A</v>
      </c>
      <c r="U78" s="578"/>
      <c r="V78" s="579"/>
      <c r="W78" s="580"/>
      <c r="X78" s="581" t="e">
        <f aca="false">IFERROR(V78*VLOOKUP(AF78,【参考】数式用3!$AD$15:$BA$23,MATCH(N78,【参考】数式用3!$AD$2:$BA$2,0)),"")))</f>
        <v>#N/A</v>
      </c>
      <c r="Y78" s="581"/>
      <c r="Z78" s="561"/>
      <c r="AA78" s="582"/>
      <c r="AB78" s="583" t="e">
        <f aca="false">IFERROR(AA78*VLOOKUP(AG78,【参考】数式用3!$AD$24:$BA$27,MATCH(N78,【参考】数式用3!$AD$2:$BA$2,0)),"")))</f>
        <v>#N/A</v>
      </c>
      <c r="AC78" s="584"/>
      <c r="AD78" s="565" t="str">
        <f aca="false">IF(OR(U78="特定加算Ⅰ",U78="特定加算Ⅱ"),IF(OR(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（病院等（老健以外）)",N78&lt;&gt;"（介護予防）短期入所療養介護（医療院）"),W78&lt;&gt;""),1,""),"")</f>
        <v/>
      </c>
      <c r="AE78" s="566" t="str">
        <f aca="false">IF(AND(O78="",R78=""),"",O78&amp;"から"&amp;R78)</f>
        <v/>
      </c>
      <c r="AF78" s="566" t="str">
        <f aca="false">IF(AND(P78="",U78=""),"",P78&amp;"から"&amp;U78)</f>
        <v/>
      </c>
      <c r="AG78" s="566" t="str">
        <f aca="false">IF(AND(Q78="",Z78=""),"",Q78&amp;"から"&amp;Z78)</f>
        <v/>
      </c>
    </row>
    <row r="79" customFormat="false" ht="24.95" hidden="false" customHeight="true" outlineLevel="0" collapsed="false">
      <c r="A79" s="568" t="n">
        <v>64</v>
      </c>
      <c r="B79" s="569" t="str">
        <f aca="false">IF(基本情報入力シート!C116="","",基本情報入力シート!C116)</f>
        <v/>
      </c>
      <c r="C79" s="569"/>
      <c r="D79" s="569"/>
      <c r="E79" s="569"/>
      <c r="F79" s="569"/>
      <c r="G79" s="569"/>
      <c r="H79" s="569"/>
      <c r="I79" s="569"/>
      <c r="J79" s="570" t="str">
        <f aca="false">IF(基本情報入力シート!M116="","",基本情報入力シート!M116)</f>
        <v/>
      </c>
      <c r="K79" s="571" t="str">
        <f aca="false">IF(基本情報入力シート!R116="","",基本情報入力シート!R116)</f>
        <v/>
      </c>
      <c r="L79" s="571" t="str">
        <f aca="false">IF(基本情報入力シート!W116="","",基本情報入力シート!W116)</f>
        <v/>
      </c>
      <c r="M79" s="572" t="str">
        <f aca="false">IF(基本情報入力シート!X116="","",基本情報入力シート!X116)</f>
        <v/>
      </c>
      <c r="N79" s="573" t="str">
        <f aca="false">IF(基本情報入力シート!Y116="","",基本情報入力シート!Y116)</f>
        <v/>
      </c>
      <c r="O79" s="574"/>
      <c r="P79" s="575"/>
      <c r="Q79" s="554"/>
      <c r="R79" s="576"/>
      <c r="S79" s="577"/>
      <c r="T79" s="557" t="e">
        <f aca="false">IFERROR(S79*VLOOKUP(AE79,【参考】数式用3!$AD$3:$BA$14,MATCH(N79,【参考】数式用3!$AD$2:$BA$2,0)),"")))</f>
        <v>#N/A</v>
      </c>
      <c r="U79" s="578"/>
      <c r="V79" s="579"/>
      <c r="W79" s="580"/>
      <c r="X79" s="581" t="e">
        <f aca="false">IFERROR(V79*VLOOKUP(AF79,【参考】数式用3!$AD$15:$BA$23,MATCH(N79,【参考】数式用3!$AD$2:$BA$2,0)),"")))</f>
        <v>#N/A</v>
      </c>
      <c r="Y79" s="581"/>
      <c r="Z79" s="561"/>
      <c r="AA79" s="582"/>
      <c r="AB79" s="583" t="e">
        <f aca="false">IFERROR(AA79*VLOOKUP(AG79,【参考】数式用3!$AD$24:$BA$27,MATCH(N79,【参考】数式用3!$AD$2:$BA$2,0)),"")))</f>
        <v>#N/A</v>
      </c>
      <c r="AC79" s="584"/>
      <c r="AD79" s="565" t="str">
        <f aca="false">IF(OR(U79="特定加算Ⅰ",U79="特定加算Ⅱ"),IF(OR(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（病院等（老健以外）)",N79&lt;&gt;"（介護予防）短期入所療養介護（医療院）"),W79&lt;&gt;""),1,""),"")</f>
        <v/>
      </c>
      <c r="AE79" s="566" t="str">
        <f aca="false">IF(AND(O79="",R79=""),"",O79&amp;"から"&amp;R79)</f>
        <v/>
      </c>
      <c r="AF79" s="566" t="str">
        <f aca="false">IF(AND(P79="",U79=""),"",P79&amp;"から"&amp;U79)</f>
        <v/>
      </c>
      <c r="AG79" s="566" t="str">
        <f aca="false">IF(AND(Q79="",Z79=""),"",Q79&amp;"から"&amp;Z79)</f>
        <v/>
      </c>
    </row>
    <row r="80" customFormat="false" ht="24.95" hidden="false" customHeight="true" outlineLevel="0" collapsed="false">
      <c r="A80" s="568" t="n">
        <v>65</v>
      </c>
      <c r="B80" s="569" t="str">
        <f aca="false">IF(基本情報入力シート!C117="","",基本情報入力シート!C117)</f>
        <v/>
      </c>
      <c r="C80" s="569"/>
      <c r="D80" s="569"/>
      <c r="E80" s="569"/>
      <c r="F80" s="569"/>
      <c r="G80" s="569"/>
      <c r="H80" s="569"/>
      <c r="I80" s="569"/>
      <c r="J80" s="570" t="str">
        <f aca="false">IF(基本情報入力シート!M117="","",基本情報入力シート!M117)</f>
        <v/>
      </c>
      <c r="K80" s="571" t="str">
        <f aca="false">IF(基本情報入力シート!R117="","",基本情報入力シート!R117)</f>
        <v/>
      </c>
      <c r="L80" s="571" t="str">
        <f aca="false">IF(基本情報入力シート!W117="","",基本情報入力シート!W117)</f>
        <v/>
      </c>
      <c r="M80" s="572" t="str">
        <f aca="false">IF(基本情報入力シート!X117="","",基本情報入力シート!X117)</f>
        <v/>
      </c>
      <c r="N80" s="573" t="str">
        <f aca="false">IF(基本情報入力シート!Y117="","",基本情報入力シート!Y117)</f>
        <v/>
      </c>
      <c r="O80" s="574"/>
      <c r="P80" s="575"/>
      <c r="Q80" s="554"/>
      <c r="R80" s="576"/>
      <c r="S80" s="577"/>
      <c r="T80" s="557" t="e">
        <f aca="false">IFERROR(S80*VLOOKUP(AE80,【参考】数式用3!$AD$3:$BA$14,MATCH(N80,【参考】数式用3!$AD$2:$BA$2,0)),"")))</f>
        <v>#N/A</v>
      </c>
      <c r="U80" s="578"/>
      <c r="V80" s="579"/>
      <c r="W80" s="580"/>
      <c r="X80" s="581" t="e">
        <f aca="false">IFERROR(V80*VLOOKUP(AF80,【参考】数式用3!$AD$15:$BA$23,MATCH(N80,【参考】数式用3!$AD$2:$BA$2,0)),"")))</f>
        <v>#N/A</v>
      </c>
      <c r="Y80" s="581"/>
      <c r="Z80" s="561"/>
      <c r="AA80" s="582"/>
      <c r="AB80" s="583" t="e">
        <f aca="false">IFERROR(AA80*VLOOKUP(AG80,【参考】数式用3!$AD$24:$BA$27,MATCH(N80,【参考】数式用3!$AD$2:$BA$2,0)),"")))</f>
        <v>#N/A</v>
      </c>
      <c r="AC80" s="584"/>
      <c r="AD80" s="565" t="str">
        <f aca="false">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566" t="str">
        <f aca="false">IF(AND(O80="",R80=""),"",O80&amp;"から"&amp;R80)</f>
        <v/>
      </c>
      <c r="AF80" s="566" t="str">
        <f aca="false">IF(AND(P80="",U80=""),"",P80&amp;"から"&amp;U80)</f>
        <v/>
      </c>
      <c r="AG80" s="566" t="str">
        <f aca="false">IF(AND(Q80="",Z80=""),"",Q80&amp;"から"&amp;Z80)</f>
        <v/>
      </c>
    </row>
    <row r="81" customFormat="false" ht="24.95" hidden="false" customHeight="true" outlineLevel="0" collapsed="false">
      <c r="A81" s="568" t="n">
        <v>66</v>
      </c>
      <c r="B81" s="569" t="str">
        <f aca="false">IF(基本情報入力シート!C118="","",基本情報入力シート!C118)</f>
        <v/>
      </c>
      <c r="C81" s="569"/>
      <c r="D81" s="569"/>
      <c r="E81" s="569"/>
      <c r="F81" s="569"/>
      <c r="G81" s="569"/>
      <c r="H81" s="569"/>
      <c r="I81" s="569"/>
      <c r="J81" s="570" t="str">
        <f aca="false">IF(基本情報入力シート!M118="","",基本情報入力シート!M118)</f>
        <v/>
      </c>
      <c r="K81" s="571" t="str">
        <f aca="false">IF(基本情報入力シート!R118="","",基本情報入力シート!R118)</f>
        <v/>
      </c>
      <c r="L81" s="571" t="str">
        <f aca="false">IF(基本情報入力シート!W118="","",基本情報入力シート!W118)</f>
        <v/>
      </c>
      <c r="M81" s="572" t="str">
        <f aca="false">IF(基本情報入力シート!X118="","",基本情報入力シート!X118)</f>
        <v/>
      </c>
      <c r="N81" s="573" t="str">
        <f aca="false">IF(基本情報入力シート!Y118="","",基本情報入力シート!Y118)</f>
        <v/>
      </c>
      <c r="O81" s="574"/>
      <c r="P81" s="575"/>
      <c r="Q81" s="554"/>
      <c r="R81" s="576"/>
      <c r="S81" s="577"/>
      <c r="T81" s="557" t="e">
        <f aca="false">IFERROR(S81*VLOOKUP(AE81,【参考】数式用3!$AD$3:$BA$14,MATCH(N81,【参考】数式用3!$AD$2:$BA$2,0)),"")))</f>
        <v>#N/A</v>
      </c>
      <c r="U81" s="578"/>
      <c r="V81" s="579"/>
      <c r="W81" s="580"/>
      <c r="X81" s="581" t="e">
        <f aca="false">IFERROR(V81*VLOOKUP(AF81,【参考】数式用3!$AD$15:$BA$23,MATCH(N81,【参考】数式用3!$AD$2:$BA$2,0)),"")))</f>
        <v>#N/A</v>
      </c>
      <c r="Y81" s="581"/>
      <c r="Z81" s="561"/>
      <c r="AA81" s="582"/>
      <c r="AB81" s="583" t="e">
        <f aca="false">IFERROR(AA81*VLOOKUP(AG81,【参考】数式用3!$AD$24:$BA$27,MATCH(N81,【参考】数式用3!$AD$2:$BA$2,0)),"")))</f>
        <v>#N/A</v>
      </c>
      <c r="AC81" s="584"/>
      <c r="AD81" s="565" t="str">
        <f aca="false">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566" t="str">
        <f aca="false">IF(AND(O81="",R81=""),"",O81&amp;"から"&amp;R81)</f>
        <v/>
      </c>
      <c r="AF81" s="566" t="str">
        <f aca="false">IF(AND(P81="",U81=""),"",P81&amp;"から"&amp;U81)</f>
        <v/>
      </c>
      <c r="AG81" s="566" t="str">
        <f aca="false">IF(AND(Q81="",Z81=""),"",Q81&amp;"から"&amp;Z81)</f>
        <v/>
      </c>
    </row>
    <row r="82" customFormat="false" ht="24.95" hidden="false" customHeight="true" outlineLevel="0" collapsed="false">
      <c r="A82" s="568" t="n">
        <v>67</v>
      </c>
      <c r="B82" s="569" t="str">
        <f aca="false">IF(基本情報入力シート!C119="","",基本情報入力シート!C119)</f>
        <v/>
      </c>
      <c r="C82" s="569"/>
      <c r="D82" s="569"/>
      <c r="E82" s="569"/>
      <c r="F82" s="569"/>
      <c r="G82" s="569"/>
      <c r="H82" s="569"/>
      <c r="I82" s="569"/>
      <c r="J82" s="570" t="str">
        <f aca="false">IF(基本情報入力シート!M119="","",基本情報入力シート!M119)</f>
        <v/>
      </c>
      <c r="K82" s="571" t="str">
        <f aca="false">IF(基本情報入力シート!R119="","",基本情報入力シート!R119)</f>
        <v/>
      </c>
      <c r="L82" s="571" t="str">
        <f aca="false">IF(基本情報入力シート!W119="","",基本情報入力シート!W119)</f>
        <v/>
      </c>
      <c r="M82" s="572" t="str">
        <f aca="false">IF(基本情報入力シート!X119="","",基本情報入力シート!X119)</f>
        <v/>
      </c>
      <c r="N82" s="573" t="str">
        <f aca="false">IF(基本情報入力シート!Y119="","",基本情報入力シート!Y119)</f>
        <v/>
      </c>
      <c r="O82" s="574"/>
      <c r="P82" s="575"/>
      <c r="Q82" s="554"/>
      <c r="R82" s="576"/>
      <c r="S82" s="577"/>
      <c r="T82" s="557" t="e">
        <f aca="false">IFERROR(S82*VLOOKUP(AE82,【参考】数式用3!$AD$3:$BA$14,MATCH(N82,【参考】数式用3!$AD$2:$BA$2,0)),"")))</f>
        <v>#N/A</v>
      </c>
      <c r="U82" s="578"/>
      <c r="V82" s="579"/>
      <c r="W82" s="580"/>
      <c r="X82" s="581" t="e">
        <f aca="false">IFERROR(V82*VLOOKUP(AF82,【参考】数式用3!$AD$15:$BA$23,MATCH(N82,【参考】数式用3!$AD$2:$BA$2,0)),"")))</f>
        <v>#N/A</v>
      </c>
      <c r="Y82" s="581"/>
      <c r="Z82" s="561"/>
      <c r="AA82" s="582"/>
      <c r="AB82" s="583" t="e">
        <f aca="false">IFERROR(AA82*VLOOKUP(AG82,【参考】数式用3!$AD$24:$BA$27,MATCH(N82,【参考】数式用3!$AD$2:$BA$2,0)),"")))</f>
        <v>#N/A</v>
      </c>
      <c r="AC82" s="584"/>
      <c r="AD82" s="565" t="str">
        <f aca="false">IF(OR(U82="特定加算Ⅰ",U82="特定加算Ⅱ"),IF(OR(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（病院等（老健以外）)",N82&lt;&gt;"（介護予防）短期入所療養介護（医療院）"),W82&lt;&gt;""),1,""),"")</f>
        <v/>
      </c>
      <c r="AE82" s="566" t="str">
        <f aca="false">IF(AND(O82="",R82=""),"",O82&amp;"から"&amp;R82)</f>
        <v/>
      </c>
      <c r="AF82" s="566" t="str">
        <f aca="false">IF(AND(P82="",U82=""),"",P82&amp;"から"&amp;U82)</f>
        <v/>
      </c>
      <c r="AG82" s="566" t="str">
        <f aca="false">IF(AND(Q82="",Z82=""),"",Q82&amp;"から"&amp;Z82)</f>
        <v/>
      </c>
    </row>
    <row r="83" customFormat="false" ht="24.95" hidden="false" customHeight="true" outlineLevel="0" collapsed="false">
      <c r="A83" s="568" t="n">
        <v>68</v>
      </c>
      <c r="B83" s="569" t="str">
        <f aca="false">IF(基本情報入力シート!C120="","",基本情報入力シート!C120)</f>
        <v/>
      </c>
      <c r="C83" s="569"/>
      <c r="D83" s="569"/>
      <c r="E83" s="569"/>
      <c r="F83" s="569"/>
      <c r="G83" s="569"/>
      <c r="H83" s="569"/>
      <c r="I83" s="569"/>
      <c r="J83" s="570" t="str">
        <f aca="false">IF(基本情報入力シート!M120="","",基本情報入力シート!M120)</f>
        <v/>
      </c>
      <c r="K83" s="571" t="str">
        <f aca="false">IF(基本情報入力シート!R120="","",基本情報入力シート!R120)</f>
        <v/>
      </c>
      <c r="L83" s="571" t="str">
        <f aca="false">IF(基本情報入力シート!W120="","",基本情報入力シート!W120)</f>
        <v/>
      </c>
      <c r="M83" s="572" t="str">
        <f aca="false">IF(基本情報入力シート!X120="","",基本情報入力シート!X120)</f>
        <v/>
      </c>
      <c r="N83" s="573" t="str">
        <f aca="false">IF(基本情報入力シート!Y120="","",基本情報入力シート!Y120)</f>
        <v/>
      </c>
      <c r="O83" s="574"/>
      <c r="P83" s="575"/>
      <c r="Q83" s="554"/>
      <c r="R83" s="576"/>
      <c r="S83" s="577"/>
      <c r="T83" s="557" t="e">
        <f aca="false">IFERROR(S83*VLOOKUP(AE83,【参考】数式用3!$AD$3:$BA$14,MATCH(N83,【参考】数式用3!$AD$2:$BA$2,0)),"")))</f>
        <v>#N/A</v>
      </c>
      <c r="U83" s="578"/>
      <c r="V83" s="579"/>
      <c r="W83" s="580"/>
      <c r="X83" s="581" t="e">
        <f aca="false">IFERROR(V83*VLOOKUP(AF83,【参考】数式用3!$AD$15:$BA$23,MATCH(N83,【参考】数式用3!$AD$2:$BA$2,0)),"")))</f>
        <v>#N/A</v>
      </c>
      <c r="Y83" s="581"/>
      <c r="Z83" s="561"/>
      <c r="AA83" s="582"/>
      <c r="AB83" s="583" t="e">
        <f aca="false">IFERROR(AA83*VLOOKUP(AG83,【参考】数式用3!$AD$24:$BA$27,MATCH(N83,【参考】数式用3!$AD$2:$BA$2,0)),"")))</f>
        <v>#N/A</v>
      </c>
      <c r="AC83" s="584"/>
      <c r="AD83" s="565" t="str">
        <f aca="false">IF(OR(U83="特定加算Ⅰ",U83="特定加算Ⅱ"),IF(OR(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（病院等（老健以外）)",N83&lt;&gt;"（介護予防）短期入所療養介護（医療院）"),W83&lt;&gt;""),1,""),"")</f>
        <v/>
      </c>
      <c r="AE83" s="566" t="str">
        <f aca="false">IF(AND(O83="",R83=""),"",O83&amp;"から"&amp;R83)</f>
        <v/>
      </c>
      <c r="AF83" s="566" t="str">
        <f aca="false">IF(AND(P83="",U83=""),"",P83&amp;"から"&amp;U83)</f>
        <v/>
      </c>
      <c r="AG83" s="566" t="str">
        <f aca="false">IF(AND(Q83="",Z83=""),"",Q83&amp;"から"&amp;Z83)</f>
        <v/>
      </c>
    </row>
    <row r="84" customFormat="false" ht="24.95" hidden="false" customHeight="true" outlineLevel="0" collapsed="false">
      <c r="A84" s="568" t="n">
        <v>69</v>
      </c>
      <c r="B84" s="569" t="str">
        <f aca="false">IF(基本情報入力シート!C121="","",基本情報入力シート!C121)</f>
        <v/>
      </c>
      <c r="C84" s="569"/>
      <c r="D84" s="569"/>
      <c r="E84" s="569"/>
      <c r="F84" s="569"/>
      <c r="G84" s="569"/>
      <c r="H84" s="569"/>
      <c r="I84" s="569"/>
      <c r="J84" s="570" t="str">
        <f aca="false">IF(基本情報入力シート!M121="","",基本情報入力シート!M121)</f>
        <v/>
      </c>
      <c r="K84" s="571" t="str">
        <f aca="false">IF(基本情報入力シート!R121="","",基本情報入力シート!R121)</f>
        <v/>
      </c>
      <c r="L84" s="571" t="str">
        <f aca="false">IF(基本情報入力シート!W121="","",基本情報入力シート!W121)</f>
        <v/>
      </c>
      <c r="M84" s="572" t="str">
        <f aca="false">IF(基本情報入力シート!X121="","",基本情報入力シート!X121)</f>
        <v/>
      </c>
      <c r="N84" s="573" t="str">
        <f aca="false">IF(基本情報入力シート!Y121="","",基本情報入力シート!Y121)</f>
        <v/>
      </c>
      <c r="O84" s="574"/>
      <c r="P84" s="575"/>
      <c r="Q84" s="554"/>
      <c r="R84" s="576"/>
      <c r="S84" s="577"/>
      <c r="T84" s="557" t="e">
        <f aca="false">IFERROR(S84*VLOOKUP(AE84,【参考】数式用3!$AD$3:$BA$14,MATCH(N84,【参考】数式用3!$AD$2:$BA$2,0)),"")))</f>
        <v>#N/A</v>
      </c>
      <c r="U84" s="578"/>
      <c r="V84" s="579"/>
      <c r="W84" s="580"/>
      <c r="X84" s="581" t="e">
        <f aca="false">IFERROR(V84*VLOOKUP(AF84,【参考】数式用3!$AD$15:$BA$23,MATCH(N84,【参考】数式用3!$AD$2:$BA$2,0)),"")))</f>
        <v>#N/A</v>
      </c>
      <c r="Y84" s="581"/>
      <c r="Z84" s="561"/>
      <c r="AA84" s="582"/>
      <c r="AB84" s="583" t="e">
        <f aca="false">IFERROR(AA84*VLOOKUP(AG84,【参考】数式用3!$AD$24:$BA$27,MATCH(N84,【参考】数式用3!$AD$2:$BA$2,0)),"")))</f>
        <v>#N/A</v>
      </c>
      <c r="AC84" s="584"/>
      <c r="AD84" s="565" t="str">
        <f aca="false">IF(OR(U84="特定加算Ⅰ",U84="特定加算Ⅱ"),IF(OR(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（病院等（老健以外）)",N84&lt;&gt;"（介護予防）短期入所療養介護（医療院）"),W84&lt;&gt;""),1,""),"")</f>
        <v/>
      </c>
      <c r="AE84" s="566" t="str">
        <f aca="false">IF(AND(O84="",R84=""),"",O84&amp;"から"&amp;R84)</f>
        <v/>
      </c>
      <c r="AF84" s="566" t="str">
        <f aca="false">IF(AND(P84="",U84=""),"",P84&amp;"から"&amp;U84)</f>
        <v/>
      </c>
      <c r="AG84" s="566" t="str">
        <f aca="false">IF(AND(Q84="",Z84=""),"",Q84&amp;"から"&amp;Z84)</f>
        <v/>
      </c>
    </row>
    <row r="85" customFormat="false" ht="24.95" hidden="false" customHeight="true" outlineLevel="0" collapsed="false">
      <c r="A85" s="568" t="n">
        <v>70</v>
      </c>
      <c r="B85" s="569" t="str">
        <f aca="false">IF(基本情報入力シート!C122="","",基本情報入力シート!C122)</f>
        <v/>
      </c>
      <c r="C85" s="569"/>
      <c r="D85" s="569"/>
      <c r="E85" s="569"/>
      <c r="F85" s="569"/>
      <c r="G85" s="569"/>
      <c r="H85" s="569"/>
      <c r="I85" s="569"/>
      <c r="J85" s="570" t="str">
        <f aca="false">IF(基本情報入力シート!M122="","",基本情報入力シート!M122)</f>
        <v/>
      </c>
      <c r="K85" s="571" t="str">
        <f aca="false">IF(基本情報入力シート!R122="","",基本情報入力シート!R122)</f>
        <v/>
      </c>
      <c r="L85" s="571" t="str">
        <f aca="false">IF(基本情報入力シート!W122="","",基本情報入力シート!W122)</f>
        <v/>
      </c>
      <c r="M85" s="572" t="str">
        <f aca="false">IF(基本情報入力シート!X122="","",基本情報入力シート!X122)</f>
        <v/>
      </c>
      <c r="N85" s="573" t="str">
        <f aca="false">IF(基本情報入力シート!Y122="","",基本情報入力シート!Y122)</f>
        <v/>
      </c>
      <c r="O85" s="574"/>
      <c r="P85" s="575"/>
      <c r="Q85" s="554"/>
      <c r="R85" s="576"/>
      <c r="S85" s="577"/>
      <c r="T85" s="557" t="e">
        <f aca="false">IFERROR(S85*VLOOKUP(AE85,【参考】数式用3!$AD$3:$BA$14,MATCH(N85,【参考】数式用3!$AD$2:$BA$2,0)),"")))</f>
        <v>#N/A</v>
      </c>
      <c r="U85" s="578"/>
      <c r="V85" s="579"/>
      <c r="W85" s="580"/>
      <c r="X85" s="581" t="e">
        <f aca="false">IFERROR(V85*VLOOKUP(AF85,【参考】数式用3!$AD$15:$BA$23,MATCH(N85,【参考】数式用3!$AD$2:$BA$2,0)),"")))</f>
        <v>#N/A</v>
      </c>
      <c r="Y85" s="581"/>
      <c r="Z85" s="561"/>
      <c r="AA85" s="582"/>
      <c r="AB85" s="583" t="e">
        <f aca="false">IFERROR(AA85*VLOOKUP(AG85,【参考】数式用3!$AD$24:$BA$27,MATCH(N85,【参考】数式用3!$AD$2:$BA$2,0)),"")))</f>
        <v>#N/A</v>
      </c>
      <c r="AC85" s="584"/>
      <c r="AD85" s="565" t="str">
        <f aca="false">IF(OR(U85="特定加算Ⅰ",U85="特定加算Ⅱ"),IF(OR(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（病院等（老健以外）)",N85&lt;&gt;"（介護予防）短期入所療養介護（医療院）"),W85&lt;&gt;""),1,""),"")</f>
        <v/>
      </c>
      <c r="AE85" s="566" t="str">
        <f aca="false">IF(AND(O85="",R85=""),"",O85&amp;"から"&amp;R85)</f>
        <v/>
      </c>
      <c r="AF85" s="566" t="str">
        <f aca="false">IF(AND(P85="",U85=""),"",P85&amp;"から"&amp;U85)</f>
        <v/>
      </c>
      <c r="AG85" s="566" t="str">
        <f aca="false">IF(AND(Q85="",Z85=""),"",Q85&amp;"から"&amp;Z85)</f>
        <v/>
      </c>
    </row>
    <row r="86" customFormat="false" ht="24.95" hidden="false" customHeight="true" outlineLevel="0" collapsed="false">
      <c r="A86" s="568" t="n">
        <v>71</v>
      </c>
      <c r="B86" s="569" t="str">
        <f aca="false">IF(基本情報入力シート!C123="","",基本情報入力シート!C123)</f>
        <v/>
      </c>
      <c r="C86" s="569"/>
      <c r="D86" s="569"/>
      <c r="E86" s="569"/>
      <c r="F86" s="569"/>
      <c r="G86" s="569"/>
      <c r="H86" s="569"/>
      <c r="I86" s="569"/>
      <c r="J86" s="570" t="str">
        <f aca="false">IF(基本情報入力シート!M123="","",基本情報入力シート!M123)</f>
        <v/>
      </c>
      <c r="K86" s="571" t="str">
        <f aca="false">IF(基本情報入力シート!R123="","",基本情報入力シート!R123)</f>
        <v/>
      </c>
      <c r="L86" s="571" t="str">
        <f aca="false">IF(基本情報入力シート!W123="","",基本情報入力シート!W123)</f>
        <v/>
      </c>
      <c r="M86" s="572" t="str">
        <f aca="false">IF(基本情報入力シート!X123="","",基本情報入力シート!X123)</f>
        <v/>
      </c>
      <c r="N86" s="573" t="str">
        <f aca="false">IF(基本情報入力シート!Y123="","",基本情報入力シート!Y123)</f>
        <v/>
      </c>
      <c r="O86" s="574"/>
      <c r="P86" s="575"/>
      <c r="Q86" s="554"/>
      <c r="R86" s="576"/>
      <c r="S86" s="577"/>
      <c r="T86" s="557" t="e">
        <f aca="false">IFERROR(S86*VLOOKUP(AE86,【参考】数式用3!$AD$3:$BA$14,MATCH(N86,【参考】数式用3!$AD$2:$BA$2,0)),"")))</f>
        <v>#N/A</v>
      </c>
      <c r="U86" s="578"/>
      <c r="V86" s="579"/>
      <c r="W86" s="580"/>
      <c r="X86" s="581" t="e">
        <f aca="false">IFERROR(V86*VLOOKUP(AF86,【参考】数式用3!$AD$15:$BA$23,MATCH(N86,【参考】数式用3!$AD$2:$BA$2,0)),"")))</f>
        <v>#N/A</v>
      </c>
      <c r="Y86" s="581"/>
      <c r="Z86" s="561"/>
      <c r="AA86" s="582"/>
      <c r="AB86" s="583" t="e">
        <f aca="false">IFERROR(AA86*VLOOKUP(AG86,【参考】数式用3!$AD$24:$BA$27,MATCH(N86,【参考】数式用3!$AD$2:$BA$2,0)),"")))</f>
        <v>#N/A</v>
      </c>
      <c r="AC86" s="584"/>
      <c r="AD86" s="565" t="str">
        <f aca="false">IF(OR(U86="特定加算Ⅰ",U86="特定加算Ⅱ"),IF(OR(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（病院等（老健以外）)",N86&lt;&gt;"（介護予防）短期入所療養介護（医療院）"),W86&lt;&gt;""),1,""),"")</f>
        <v/>
      </c>
      <c r="AE86" s="566" t="str">
        <f aca="false">IF(AND(O86="",R86=""),"",O86&amp;"から"&amp;R86)</f>
        <v/>
      </c>
      <c r="AF86" s="566" t="str">
        <f aca="false">IF(AND(P86="",U86=""),"",P86&amp;"から"&amp;U86)</f>
        <v/>
      </c>
      <c r="AG86" s="566" t="str">
        <f aca="false">IF(AND(Q86="",Z86=""),"",Q86&amp;"から"&amp;Z86)</f>
        <v/>
      </c>
    </row>
    <row r="87" customFormat="false" ht="24.95" hidden="false" customHeight="true" outlineLevel="0" collapsed="false">
      <c r="A87" s="568" t="n">
        <v>72</v>
      </c>
      <c r="B87" s="569" t="str">
        <f aca="false">IF(基本情報入力シート!C124="","",基本情報入力シート!C124)</f>
        <v/>
      </c>
      <c r="C87" s="569"/>
      <c r="D87" s="569"/>
      <c r="E87" s="569"/>
      <c r="F87" s="569"/>
      <c r="G87" s="569"/>
      <c r="H87" s="569"/>
      <c r="I87" s="569"/>
      <c r="J87" s="570" t="str">
        <f aca="false">IF(基本情報入力シート!M124="","",基本情報入力シート!M124)</f>
        <v/>
      </c>
      <c r="K87" s="571" t="str">
        <f aca="false">IF(基本情報入力シート!R124="","",基本情報入力シート!R124)</f>
        <v/>
      </c>
      <c r="L87" s="571" t="str">
        <f aca="false">IF(基本情報入力シート!W124="","",基本情報入力シート!W124)</f>
        <v/>
      </c>
      <c r="M87" s="572" t="str">
        <f aca="false">IF(基本情報入力シート!X124="","",基本情報入力シート!X124)</f>
        <v/>
      </c>
      <c r="N87" s="573" t="str">
        <f aca="false">IF(基本情報入力シート!Y124="","",基本情報入力シート!Y124)</f>
        <v/>
      </c>
      <c r="O87" s="574"/>
      <c r="P87" s="575"/>
      <c r="Q87" s="554"/>
      <c r="R87" s="576"/>
      <c r="S87" s="577"/>
      <c r="T87" s="557" t="e">
        <f aca="false">IFERROR(S87*VLOOKUP(AE87,【参考】数式用3!$AD$3:$BA$14,MATCH(N87,【参考】数式用3!$AD$2:$BA$2,0)),"")))</f>
        <v>#N/A</v>
      </c>
      <c r="U87" s="578"/>
      <c r="V87" s="579"/>
      <c r="W87" s="580"/>
      <c r="X87" s="581" t="e">
        <f aca="false">IFERROR(V87*VLOOKUP(AF87,【参考】数式用3!$AD$15:$BA$23,MATCH(N87,【参考】数式用3!$AD$2:$BA$2,0)),"")))</f>
        <v>#N/A</v>
      </c>
      <c r="Y87" s="581"/>
      <c r="Z87" s="561"/>
      <c r="AA87" s="582"/>
      <c r="AB87" s="583" t="e">
        <f aca="false">IFERROR(AA87*VLOOKUP(AG87,【参考】数式用3!$AD$24:$BA$27,MATCH(N87,【参考】数式用3!$AD$2:$BA$2,0)),"")))</f>
        <v>#N/A</v>
      </c>
      <c r="AC87" s="584"/>
      <c r="AD87" s="565" t="str">
        <f aca="false">IF(OR(U87="特定加算Ⅰ",U87="特定加算Ⅱ"),IF(OR(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（病院等（老健以外）)",N87&lt;&gt;"（介護予防）短期入所療養介護（医療院）"),W87&lt;&gt;""),1,""),"")</f>
        <v/>
      </c>
      <c r="AE87" s="566" t="str">
        <f aca="false">IF(AND(O87="",R87=""),"",O87&amp;"から"&amp;R87)</f>
        <v/>
      </c>
      <c r="AF87" s="566" t="str">
        <f aca="false">IF(AND(P87="",U87=""),"",P87&amp;"から"&amp;U87)</f>
        <v/>
      </c>
      <c r="AG87" s="566" t="str">
        <f aca="false">IF(AND(Q87="",Z87=""),"",Q87&amp;"から"&amp;Z87)</f>
        <v/>
      </c>
    </row>
    <row r="88" customFormat="false" ht="24.95" hidden="false" customHeight="true" outlineLevel="0" collapsed="false">
      <c r="A88" s="568" t="n">
        <v>73</v>
      </c>
      <c r="B88" s="569" t="str">
        <f aca="false">IF(基本情報入力シート!C125="","",基本情報入力シート!C125)</f>
        <v/>
      </c>
      <c r="C88" s="569"/>
      <c r="D88" s="569"/>
      <c r="E88" s="569"/>
      <c r="F88" s="569"/>
      <c r="G88" s="569"/>
      <c r="H88" s="569"/>
      <c r="I88" s="569"/>
      <c r="J88" s="570" t="str">
        <f aca="false">IF(基本情報入力シート!M125="","",基本情報入力シート!M125)</f>
        <v/>
      </c>
      <c r="K88" s="571" t="str">
        <f aca="false">IF(基本情報入力シート!R125="","",基本情報入力シート!R125)</f>
        <v/>
      </c>
      <c r="L88" s="571" t="str">
        <f aca="false">IF(基本情報入力シート!W125="","",基本情報入力シート!W125)</f>
        <v/>
      </c>
      <c r="M88" s="572" t="str">
        <f aca="false">IF(基本情報入力シート!X125="","",基本情報入力シート!X125)</f>
        <v/>
      </c>
      <c r="N88" s="573" t="str">
        <f aca="false">IF(基本情報入力シート!Y125="","",基本情報入力シート!Y125)</f>
        <v/>
      </c>
      <c r="O88" s="574"/>
      <c r="P88" s="575"/>
      <c r="Q88" s="554"/>
      <c r="R88" s="576"/>
      <c r="S88" s="577"/>
      <c r="T88" s="557" t="e">
        <f aca="false">IFERROR(S88*VLOOKUP(AE88,【参考】数式用3!$AD$3:$BA$14,MATCH(N88,【参考】数式用3!$AD$2:$BA$2,0)),"")))</f>
        <v>#N/A</v>
      </c>
      <c r="U88" s="578"/>
      <c r="V88" s="579"/>
      <c r="W88" s="580"/>
      <c r="X88" s="581" t="e">
        <f aca="false">IFERROR(V88*VLOOKUP(AF88,【参考】数式用3!$AD$15:$BA$23,MATCH(N88,【参考】数式用3!$AD$2:$BA$2,0)),"")))</f>
        <v>#N/A</v>
      </c>
      <c r="Y88" s="581"/>
      <c r="Z88" s="561"/>
      <c r="AA88" s="582"/>
      <c r="AB88" s="583" t="e">
        <f aca="false">IFERROR(AA88*VLOOKUP(AG88,【参考】数式用3!$AD$24:$BA$27,MATCH(N88,【参考】数式用3!$AD$2:$BA$2,0)),"")))</f>
        <v>#N/A</v>
      </c>
      <c r="AC88" s="584"/>
      <c r="AD88" s="565" t="str">
        <f aca="false">IF(OR(U88="特定加算Ⅰ",U88="特定加算Ⅱ"),IF(OR(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（病院等（老健以外）)",N88&lt;&gt;"（介護予防）短期入所療養介護（医療院）"),W88&lt;&gt;""),1,""),"")</f>
        <v/>
      </c>
      <c r="AE88" s="566" t="str">
        <f aca="false">IF(AND(O88="",R88=""),"",O88&amp;"から"&amp;R88)</f>
        <v/>
      </c>
      <c r="AF88" s="566" t="str">
        <f aca="false">IF(AND(P88="",U88=""),"",P88&amp;"から"&amp;U88)</f>
        <v/>
      </c>
      <c r="AG88" s="566" t="str">
        <f aca="false">IF(AND(Q88="",Z88=""),"",Q88&amp;"から"&amp;Z88)</f>
        <v/>
      </c>
    </row>
    <row r="89" customFormat="false" ht="24.95" hidden="false" customHeight="true" outlineLevel="0" collapsed="false">
      <c r="A89" s="568" t="n">
        <v>74</v>
      </c>
      <c r="B89" s="569" t="str">
        <f aca="false">IF(基本情報入力シート!C126="","",基本情報入力シート!C126)</f>
        <v/>
      </c>
      <c r="C89" s="569"/>
      <c r="D89" s="569"/>
      <c r="E89" s="569"/>
      <c r="F89" s="569"/>
      <c r="G89" s="569"/>
      <c r="H89" s="569"/>
      <c r="I89" s="569"/>
      <c r="J89" s="570" t="str">
        <f aca="false">IF(基本情報入力シート!M126="","",基本情報入力シート!M126)</f>
        <v/>
      </c>
      <c r="K89" s="571" t="str">
        <f aca="false">IF(基本情報入力シート!R126="","",基本情報入力シート!R126)</f>
        <v/>
      </c>
      <c r="L89" s="571" t="str">
        <f aca="false">IF(基本情報入力シート!W126="","",基本情報入力シート!W126)</f>
        <v/>
      </c>
      <c r="M89" s="572" t="str">
        <f aca="false">IF(基本情報入力シート!X126="","",基本情報入力シート!X126)</f>
        <v/>
      </c>
      <c r="N89" s="573" t="str">
        <f aca="false">IF(基本情報入力シート!Y126="","",基本情報入力シート!Y126)</f>
        <v/>
      </c>
      <c r="O89" s="574"/>
      <c r="P89" s="575"/>
      <c r="Q89" s="554"/>
      <c r="R89" s="576"/>
      <c r="S89" s="577"/>
      <c r="T89" s="557" t="e">
        <f aca="false">IFERROR(S89*VLOOKUP(AE89,【参考】数式用3!$AD$3:$BA$14,MATCH(N89,【参考】数式用3!$AD$2:$BA$2,0)),"")))</f>
        <v>#N/A</v>
      </c>
      <c r="U89" s="578"/>
      <c r="V89" s="579"/>
      <c r="W89" s="580"/>
      <c r="X89" s="581" t="e">
        <f aca="false">IFERROR(V89*VLOOKUP(AF89,【参考】数式用3!$AD$15:$BA$23,MATCH(N89,【参考】数式用3!$AD$2:$BA$2,0)),"")))</f>
        <v>#N/A</v>
      </c>
      <c r="Y89" s="581"/>
      <c r="Z89" s="561"/>
      <c r="AA89" s="582"/>
      <c r="AB89" s="583" t="e">
        <f aca="false">IFERROR(AA89*VLOOKUP(AG89,【参考】数式用3!$AD$24:$BA$27,MATCH(N89,【参考】数式用3!$AD$2:$BA$2,0)),"")))</f>
        <v>#N/A</v>
      </c>
      <c r="AC89" s="584"/>
      <c r="AD89" s="565" t="str">
        <f aca="false">IF(OR(U89="特定加算Ⅰ",U89="特定加算Ⅱ"),IF(OR(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（病院等（老健以外）)",N89&lt;&gt;"（介護予防）短期入所療養介護（医療院）"),W89&lt;&gt;""),1,""),"")</f>
        <v/>
      </c>
      <c r="AE89" s="566" t="str">
        <f aca="false">IF(AND(O89="",R89=""),"",O89&amp;"から"&amp;R89)</f>
        <v/>
      </c>
      <c r="AF89" s="566" t="str">
        <f aca="false">IF(AND(P89="",U89=""),"",P89&amp;"から"&amp;U89)</f>
        <v/>
      </c>
      <c r="AG89" s="566" t="str">
        <f aca="false">IF(AND(Q89="",Z89=""),"",Q89&amp;"から"&amp;Z89)</f>
        <v/>
      </c>
    </row>
    <row r="90" customFormat="false" ht="24.95" hidden="false" customHeight="true" outlineLevel="0" collapsed="false">
      <c r="A90" s="568" t="n">
        <v>75</v>
      </c>
      <c r="B90" s="569" t="str">
        <f aca="false">IF(基本情報入力シート!C127="","",基本情報入力シート!C127)</f>
        <v/>
      </c>
      <c r="C90" s="569"/>
      <c r="D90" s="569"/>
      <c r="E90" s="569"/>
      <c r="F90" s="569"/>
      <c r="G90" s="569"/>
      <c r="H90" s="569"/>
      <c r="I90" s="569"/>
      <c r="J90" s="570" t="str">
        <f aca="false">IF(基本情報入力シート!M127="","",基本情報入力シート!M127)</f>
        <v/>
      </c>
      <c r="K90" s="571" t="str">
        <f aca="false">IF(基本情報入力シート!R127="","",基本情報入力シート!R127)</f>
        <v/>
      </c>
      <c r="L90" s="571" t="str">
        <f aca="false">IF(基本情報入力シート!W127="","",基本情報入力シート!W127)</f>
        <v/>
      </c>
      <c r="M90" s="572" t="str">
        <f aca="false">IF(基本情報入力シート!X127="","",基本情報入力シート!X127)</f>
        <v/>
      </c>
      <c r="N90" s="573" t="str">
        <f aca="false">IF(基本情報入力シート!Y127="","",基本情報入力シート!Y127)</f>
        <v/>
      </c>
      <c r="O90" s="574"/>
      <c r="P90" s="575"/>
      <c r="Q90" s="554"/>
      <c r="R90" s="576"/>
      <c r="S90" s="577"/>
      <c r="T90" s="557" t="e">
        <f aca="false">IFERROR(S90*VLOOKUP(AE90,【参考】数式用3!$AD$3:$BA$14,MATCH(N90,【参考】数式用3!$AD$2:$BA$2,0)),"")))</f>
        <v>#N/A</v>
      </c>
      <c r="U90" s="578"/>
      <c r="V90" s="579"/>
      <c r="W90" s="580"/>
      <c r="X90" s="581" t="e">
        <f aca="false">IFERROR(V90*VLOOKUP(AF90,【参考】数式用3!$AD$15:$BA$23,MATCH(N90,【参考】数式用3!$AD$2:$BA$2,0)),"")))</f>
        <v>#N/A</v>
      </c>
      <c r="Y90" s="581"/>
      <c r="Z90" s="561"/>
      <c r="AA90" s="582"/>
      <c r="AB90" s="583" t="e">
        <f aca="false">IFERROR(AA90*VLOOKUP(AG90,【参考】数式用3!$AD$24:$BA$27,MATCH(N90,【参考】数式用3!$AD$2:$BA$2,0)),"")))</f>
        <v>#N/A</v>
      </c>
      <c r="AC90" s="584"/>
      <c r="AD90" s="565" t="str">
        <f aca="false">IF(OR(U90="特定加算Ⅰ",U90="特定加算Ⅱ"),IF(OR(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（病院等（老健以外）)",N90&lt;&gt;"（介護予防）短期入所療養介護（医療院）"),W90&lt;&gt;""),1,""),"")</f>
        <v/>
      </c>
      <c r="AE90" s="566" t="str">
        <f aca="false">IF(AND(O90="",R90=""),"",O90&amp;"から"&amp;R90)</f>
        <v/>
      </c>
      <c r="AF90" s="566" t="str">
        <f aca="false">IF(AND(P90="",U90=""),"",P90&amp;"から"&amp;U90)</f>
        <v/>
      </c>
      <c r="AG90" s="566" t="str">
        <f aca="false">IF(AND(Q90="",Z90=""),"",Q90&amp;"から"&amp;Z90)</f>
        <v/>
      </c>
    </row>
    <row r="91" customFormat="false" ht="24.95" hidden="false" customHeight="true" outlineLevel="0" collapsed="false">
      <c r="A91" s="568" t="n">
        <v>76</v>
      </c>
      <c r="B91" s="569" t="str">
        <f aca="false">IF(基本情報入力シート!C128="","",基本情報入力シート!C128)</f>
        <v/>
      </c>
      <c r="C91" s="569"/>
      <c r="D91" s="569"/>
      <c r="E91" s="569"/>
      <c r="F91" s="569"/>
      <c r="G91" s="569"/>
      <c r="H91" s="569"/>
      <c r="I91" s="569"/>
      <c r="J91" s="570" t="str">
        <f aca="false">IF(基本情報入力シート!M128="","",基本情報入力シート!M128)</f>
        <v/>
      </c>
      <c r="K91" s="571" t="str">
        <f aca="false">IF(基本情報入力シート!R128="","",基本情報入力シート!R128)</f>
        <v/>
      </c>
      <c r="L91" s="571" t="str">
        <f aca="false">IF(基本情報入力シート!W128="","",基本情報入力シート!W128)</f>
        <v/>
      </c>
      <c r="M91" s="572" t="str">
        <f aca="false">IF(基本情報入力シート!X128="","",基本情報入力シート!X128)</f>
        <v/>
      </c>
      <c r="N91" s="573" t="str">
        <f aca="false">IF(基本情報入力シート!Y128="","",基本情報入力シート!Y128)</f>
        <v/>
      </c>
      <c r="O91" s="574"/>
      <c r="P91" s="575"/>
      <c r="Q91" s="554"/>
      <c r="R91" s="576"/>
      <c r="S91" s="577"/>
      <c r="T91" s="557" t="e">
        <f aca="false">IFERROR(S91*VLOOKUP(AE91,【参考】数式用3!$AD$3:$BA$14,MATCH(N91,【参考】数式用3!$AD$2:$BA$2,0)),"")))</f>
        <v>#N/A</v>
      </c>
      <c r="U91" s="578"/>
      <c r="V91" s="579"/>
      <c r="W91" s="580"/>
      <c r="X91" s="581" t="e">
        <f aca="false">IFERROR(V91*VLOOKUP(AF91,【参考】数式用3!$AD$15:$BA$23,MATCH(N91,【参考】数式用3!$AD$2:$BA$2,0)),"")))</f>
        <v>#N/A</v>
      </c>
      <c r="Y91" s="581"/>
      <c r="Z91" s="561"/>
      <c r="AA91" s="582"/>
      <c r="AB91" s="583" t="e">
        <f aca="false">IFERROR(AA91*VLOOKUP(AG91,【参考】数式用3!$AD$24:$BA$27,MATCH(N91,【参考】数式用3!$AD$2:$BA$2,0)),"")))</f>
        <v>#N/A</v>
      </c>
      <c r="AC91" s="584"/>
      <c r="AD91" s="565" t="str">
        <f aca="false">IF(OR(U91="特定加算Ⅰ",U91="特定加算Ⅱ"),IF(OR(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（病院等（老健以外）)",N91&lt;&gt;"（介護予防）短期入所療養介護（医療院）"),W91&lt;&gt;""),1,""),"")</f>
        <v/>
      </c>
      <c r="AE91" s="566" t="str">
        <f aca="false">IF(AND(O91="",R91=""),"",O91&amp;"から"&amp;R91)</f>
        <v/>
      </c>
      <c r="AF91" s="566" t="str">
        <f aca="false">IF(AND(P91="",U91=""),"",P91&amp;"から"&amp;U91)</f>
        <v/>
      </c>
      <c r="AG91" s="566" t="str">
        <f aca="false">IF(AND(Q91="",Z91=""),"",Q91&amp;"から"&amp;Z91)</f>
        <v/>
      </c>
    </row>
    <row r="92" customFormat="false" ht="24.95" hidden="false" customHeight="true" outlineLevel="0" collapsed="false">
      <c r="A92" s="568" t="n">
        <v>77</v>
      </c>
      <c r="B92" s="569" t="str">
        <f aca="false">IF(基本情報入力シート!C129="","",基本情報入力シート!C129)</f>
        <v/>
      </c>
      <c r="C92" s="569"/>
      <c r="D92" s="569"/>
      <c r="E92" s="569"/>
      <c r="F92" s="569"/>
      <c r="G92" s="569"/>
      <c r="H92" s="569"/>
      <c r="I92" s="569"/>
      <c r="J92" s="570" t="str">
        <f aca="false">IF(基本情報入力シート!M129="","",基本情報入力シート!M129)</f>
        <v/>
      </c>
      <c r="K92" s="571" t="str">
        <f aca="false">IF(基本情報入力シート!R129="","",基本情報入力シート!R129)</f>
        <v/>
      </c>
      <c r="L92" s="571" t="str">
        <f aca="false">IF(基本情報入力シート!W129="","",基本情報入力シート!W129)</f>
        <v/>
      </c>
      <c r="M92" s="572" t="str">
        <f aca="false">IF(基本情報入力シート!X129="","",基本情報入力シート!X129)</f>
        <v/>
      </c>
      <c r="N92" s="573" t="str">
        <f aca="false">IF(基本情報入力シート!Y129="","",基本情報入力シート!Y129)</f>
        <v/>
      </c>
      <c r="O92" s="574"/>
      <c r="P92" s="575"/>
      <c r="Q92" s="554"/>
      <c r="R92" s="576"/>
      <c r="S92" s="577"/>
      <c r="T92" s="557" t="e">
        <f aca="false">IFERROR(S92*VLOOKUP(AE92,【参考】数式用3!$AD$3:$BA$14,MATCH(N92,【参考】数式用3!$AD$2:$BA$2,0)),"")))</f>
        <v>#N/A</v>
      </c>
      <c r="U92" s="578"/>
      <c r="V92" s="579"/>
      <c r="W92" s="580"/>
      <c r="X92" s="581" t="e">
        <f aca="false">IFERROR(V92*VLOOKUP(AF92,【参考】数式用3!$AD$15:$BA$23,MATCH(N92,【参考】数式用3!$AD$2:$BA$2,0)),"")))</f>
        <v>#N/A</v>
      </c>
      <c r="Y92" s="581"/>
      <c r="Z92" s="561"/>
      <c r="AA92" s="582"/>
      <c r="AB92" s="583" t="e">
        <f aca="false">IFERROR(AA92*VLOOKUP(AG92,【参考】数式用3!$AD$24:$BA$27,MATCH(N92,【参考】数式用3!$AD$2:$BA$2,0)),"")))</f>
        <v>#N/A</v>
      </c>
      <c r="AC92" s="584"/>
      <c r="AD92" s="565" t="str">
        <f aca="false">IF(OR(U92="特定加算Ⅰ",U92="特定加算Ⅱ"),IF(OR(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（病院等（老健以外）)",N92&lt;&gt;"（介護予防）短期入所療養介護（医療院）"),W92&lt;&gt;""),1,""),"")</f>
        <v/>
      </c>
      <c r="AE92" s="566" t="str">
        <f aca="false">IF(AND(O92="",R92=""),"",O92&amp;"から"&amp;R92)</f>
        <v/>
      </c>
      <c r="AF92" s="566" t="str">
        <f aca="false">IF(AND(P92="",U92=""),"",P92&amp;"から"&amp;U92)</f>
        <v/>
      </c>
      <c r="AG92" s="566" t="str">
        <f aca="false">IF(AND(Q92="",Z92=""),"",Q92&amp;"から"&amp;Z92)</f>
        <v/>
      </c>
    </row>
    <row r="93" customFormat="false" ht="24.95" hidden="false" customHeight="true" outlineLevel="0" collapsed="false">
      <c r="A93" s="568" t="n">
        <v>78</v>
      </c>
      <c r="B93" s="569" t="str">
        <f aca="false">IF(基本情報入力シート!C130="","",基本情報入力シート!C130)</f>
        <v/>
      </c>
      <c r="C93" s="569"/>
      <c r="D93" s="569"/>
      <c r="E93" s="569"/>
      <c r="F93" s="569"/>
      <c r="G93" s="569"/>
      <c r="H93" s="569"/>
      <c r="I93" s="569"/>
      <c r="J93" s="570" t="str">
        <f aca="false">IF(基本情報入力シート!M130="","",基本情報入力シート!M130)</f>
        <v/>
      </c>
      <c r="K93" s="571" t="str">
        <f aca="false">IF(基本情報入力シート!R130="","",基本情報入力シート!R130)</f>
        <v/>
      </c>
      <c r="L93" s="571" t="str">
        <f aca="false">IF(基本情報入力シート!W130="","",基本情報入力シート!W130)</f>
        <v/>
      </c>
      <c r="M93" s="572" t="str">
        <f aca="false">IF(基本情報入力シート!X130="","",基本情報入力シート!X130)</f>
        <v/>
      </c>
      <c r="N93" s="573" t="str">
        <f aca="false">IF(基本情報入力シート!Y130="","",基本情報入力シート!Y130)</f>
        <v/>
      </c>
      <c r="O93" s="574"/>
      <c r="P93" s="575"/>
      <c r="Q93" s="554"/>
      <c r="R93" s="576"/>
      <c r="S93" s="577"/>
      <c r="T93" s="557" t="e">
        <f aca="false">IFERROR(S93*VLOOKUP(AE93,【参考】数式用3!$AD$3:$BA$14,MATCH(N93,【参考】数式用3!$AD$2:$BA$2,0)),"")))</f>
        <v>#N/A</v>
      </c>
      <c r="U93" s="578"/>
      <c r="V93" s="579"/>
      <c r="W93" s="580"/>
      <c r="X93" s="581" t="e">
        <f aca="false">IFERROR(V93*VLOOKUP(AF93,【参考】数式用3!$AD$15:$BA$23,MATCH(N93,【参考】数式用3!$AD$2:$BA$2,0)),"")))</f>
        <v>#N/A</v>
      </c>
      <c r="Y93" s="581"/>
      <c r="Z93" s="561"/>
      <c r="AA93" s="582"/>
      <c r="AB93" s="583" t="e">
        <f aca="false">IFERROR(AA93*VLOOKUP(AG93,【参考】数式用3!$AD$24:$BA$27,MATCH(N93,【参考】数式用3!$AD$2:$BA$2,0)),"")))</f>
        <v>#N/A</v>
      </c>
      <c r="AC93" s="584"/>
      <c r="AD93" s="565" t="str">
        <f aca="false">IF(OR(U93="特定加算Ⅰ",U93="特定加算Ⅱ"),IF(OR(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（病院等（老健以外）)",N93&lt;&gt;"（介護予防）短期入所療養介護（医療院）"),W93&lt;&gt;""),1,""),"")</f>
        <v/>
      </c>
      <c r="AE93" s="566" t="str">
        <f aca="false">IF(AND(O93="",R93=""),"",O93&amp;"から"&amp;R93)</f>
        <v/>
      </c>
      <c r="AF93" s="566" t="str">
        <f aca="false">IF(AND(P93="",U93=""),"",P93&amp;"から"&amp;U93)</f>
        <v/>
      </c>
      <c r="AG93" s="566" t="str">
        <f aca="false">IF(AND(Q93="",Z93=""),"",Q93&amp;"から"&amp;Z93)</f>
        <v/>
      </c>
    </row>
    <row r="94" customFormat="false" ht="24.95" hidden="false" customHeight="true" outlineLevel="0" collapsed="false">
      <c r="A94" s="568" t="n">
        <v>79</v>
      </c>
      <c r="B94" s="569" t="str">
        <f aca="false">IF(基本情報入力シート!C131="","",基本情報入力シート!C131)</f>
        <v/>
      </c>
      <c r="C94" s="569"/>
      <c r="D94" s="569"/>
      <c r="E94" s="569"/>
      <c r="F94" s="569"/>
      <c r="G94" s="569"/>
      <c r="H94" s="569"/>
      <c r="I94" s="569"/>
      <c r="J94" s="570" t="str">
        <f aca="false">IF(基本情報入力シート!M131="","",基本情報入力シート!M131)</f>
        <v/>
      </c>
      <c r="K94" s="571" t="str">
        <f aca="false">IF(基本情報入力シート!R131="","",基本情報入力シート!R131)</f>
        <v/>
      </c>
      <c r="L94" s="571" t="str">
        <f aca="false">IF(基本情報入力シート!W131="","",基本情報入力シート!W131)</f>
        <v/>
      </c>
      <c r="M94" s="572" t="str">
        <f aca="false">IF(基本情報入力シート!X131="","",基本情報入力シート!X131)</f>
        <v/>
      </c>
      <c r="N94" s="573" t="str">
        <f aca="false">IF(基本情報入力シート!Y131="","",基本情報入力シート!Y131)</f>
        <v/>
      </c>
      <c r="O94" s="574"/>
      <c r="P94" s="575"/>
      <c r="Q94" s="554"/>
      <c r="R94" s="576"/>
      <c r="S94" s="577"/>
      <c r="T94" s="557" t="e">
        <f aca="false">IFERROR(S94*VLOOKUP(AE94,【参考】数式用3!$AD$3:$BA$14,MATCH(N94,【参考】数式用3!$AD$2:$BA$2,0)),"")))</f>
        <v>#N/A</v>
      </c>
      <c r="U94" s="578"/>
      <c r="V94" s="579"/>
      <c r="W94" s="580"/>
      <c r="X94" s="581" t="e">
        <f aca="false">IFERROR(V94*VLOOKUP(AF94,【参考】数式用3!$AD$15:$BA$23,MATCH(N94,【参考】数式用3!$AD$2:$BA$2,0)),"")))</f>
        <v>#N/A</v>
      </c>
      <c r="Y94" s="581"/>
      <c r="Z94" s="561"/>
      <c r="AA94" s="582"/>
      <c r="AB94" s="583" t="e">
        <f aca="false">IFERROR(AA94*VLOOKUP(AG94,【参考】数式用3!$AD$24:$BA$27,MATCH(N94,【参考】数式用3!$AD$2:$BA$2,0)),"")))</f>
        <v>#N/A</v>
      </c>
      <c r="AC94" s="584"/>
      <c r="AD94" s="565" t="str">
        <f aca="false">IF(OR(U94="特定加算Ⅰ",U94="特定加算Ⅱ"),IF(OR(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（病院等（老健以外）)",N94&lt;&gt;"（介護予防）短期入所療養介護（医療院）"),W94&lt;&gt;""),1,""),"")</f>
        <v/>
      </c>
      <c r="AE94" s="566" t="str">
        <f aca="false">IF(AND(O94="",R94=""),"",O94&amp;"から"&amp;R94)</f>
        <v/>
      </c>
      <c r="AF94" s="566" t="str">
        <f aca="false">IF(AND(P94="",U94=""),"",P94&amp;"から"&amp;U94)</f>
        <v/>
      </c>
      <c r="AG94" s="566" t="str">
        <f aca="false">IF(AND(Q94="",Z94=""),"",Q94&amp;"から"&amp;Z94)</f>
        <v/>
      </c>
    </row>
    <row r="95" customFormat="false" ht="24.95" hidden="false" customHeight="true" outlineLevel="0" collapsed="false">
      <c r="A95" s="568" t="n">
        <v>80</v>
      </c>
      <c r="B95" s="569" t="str">
        <f aca="false">IF(基本情報入力シート!C132="","",基本情報入力シート!C132)</f>
        <v/>
      </c>
      <c r="C95" s="569"/>
      <c r="D95" s="569"/>
      <c r="E95" s="569"/>
      <c r="F95" s="569"/>
      <c r="G95" s="569"/>
      <c r="H95" s="569"/>
      <c r="I95" s="569"/>
      <c r="J95" s="570" t="str">
        <f aca="false">IF(基本情報入力シート!M132="","",基本情報入力シート!M132)</f>
        <v/>
      </c>
      <c r="K95" s="571" t="str">
        <f aca="false">IF(基本情報入力シート!R132="","",基本情報入力シート!R132)</f>
        <v/>
      </c>
      <c r="L95" s="571" t="str">
        <f aca="false">IF(基本情報入力シート!W132="","",基本情報入力シート!W132)</f>
        <v/>
      </c>
      <c r="M95" s="572" t="str">
        <f aca="false">IF(基本情報入力シート!X132="","",基本情報入力シート!X132)</f>
        <v/>
      </c>
      <c r="N95" s="573" t="str">
        <f aca="false">IF(基本情報入力シート!Y132="","",基本情報入力シート!Y132)</f>
        <v/>
      </c>
      <c r="O95" s="574"/>
      <c r="P95" s="575"/>
      <c r="Q95" s="554"/>
      <c r="R95" s="576"/>
      <c r="S95" s="577"/>
      <c r="T95" s="557" t="e">
        <f aca="false">IFERROR(S95*VLOOKUP(AE95,【参考】数式用3!$AD$3:$BA$14,MATCH(N95,【参考】数式用3!$AD$2:$BA$2,0)),"")))</f>
        <v>#N/A</v>
      </c>
      <c r="U95" s="578"/>
      <c r="V95" s="579"/>
      <c r="W95" s="580"/>
      <c r="X95" s="581" t="e">
        <f aca="false">IFERROR(V95*VLOOKUP(AF95,【参考】数式用3!$AD$15:$BA$23,MATCH(N95,【参考】数式用3!$AD$2:$BA$2,0)),"")))</f>
        <v>#N/A</v>
      </c>
      <c r="Y95" s="581"/>
      <c r="Z95" s="561"/>
      <c r="AA95" s="582"/>
      <c r="AB95" s="583" t="e">
        <f aca="false">IFERROR(AA95*VLOOKUP(AG95,【参考】数式用3!$AD$24:$BA$27,MATCH(N95,【参考】数式用3!$AD$2:$BA$2,0)),"")))</f>
        <v>#N/A</v>
      </c>
      <c r="AC95" s="584"/>
      <c r="AD95" s="565" t="str">
        <f aca="false">IF(OR(U95="特定加算Ⅰ",U95="特定加算Ⅱ"),IF(OR(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（病院等（老健以外）)",N95&lt;&gt;"（介護予防）短期入所療養介護（医療院）"),W95&lt;&gt;""),1,""),"")</f>
        <v/>
      </c>
      <c r="AE95" s="566" t="str">
        <f aca="false">IF(AND(O95="",R95=""),"",O95&amp;"から"&amp;R95)</f>
        <v/>
      </c>
      <c r="AF95" s="566" t="str">
        <f aca="false">IF(AND(P95="",U95=""),"",P95&amp;"から"&amp;U95)</f>
        <v/>
      </c>
      <c r="AG95" s="566" t="str">
        <f aca="false">IF(AND(Q95="",Z95=""),"",Q95&amp;"から"&amp;Z95)</f>
        <v/>
      </c>
    </row>
    <row r="96" customFormat="false" ht="24.95" hidden="false" customHeight="true" outlineLevel="0" collapsed="false">
      <c r="A96" s="568" t="n">
        <v>81</v>
      </c>
      <c r="B96" s="569" t="str">
        <f aca="false">IF(基本情報入力シート!C133="","",基本情報入力シート!C133)</f>
        <v/>
      </c>
      <c r="C96" s="569"/>
      <c r="D96" s="569"/>
      <c r="E96" s="569"/>
      <c r="F96" s="569"/>
      <c r="G96" s="569"/>
      <c r="H96" s="569"/>
      <c r="I96" s="569"/>
      <c r="J96" s="570" t="str">
        <f aca="false">IF(基本情報入力シート!M133="","",基本情報入力シート!M133)</f>
        <v/>
      </c>
      <c r="K96" s="571" t="str">
        <f aca="false">IF(基本情報入力シート!R133="","",基本情報入力シート!R133)</f>
        <v/>
      </c>
      <c r="L96" s="571" t="str">
        <f aca="false">IF(基本情報入力シート!W133="","",基本情報入力シート!W133)</f>
        <v/>
      </c>
      <c r="M96" s="572" t="str">
        <f aca="false">IF(基本情報入力シート!X133="","",基本情報入力シート!X133)</f>
        <v/>
      </c>
      <c r="N96" s="573" t="str">
        <f aca="false">IF(基本情報入力シート!Y133="","",基本情報入力シート!Y133)</f>
        <v/>
      </c>
      <c r="O96" s="574"/>
      <c r="P96" s="575"/>
      <c r="Q96" s="554"/>
      <c r="R96" s="576"/>
      <c r="S96" s="577"/>
      <c r="T96" s="557" t="e">
        <f aca="false">IFERROR(S96*VLOOKUP(AE96,【参考】数式用3!$AD$3:$BA$14,MATCH(N96,【参考】数式用3!$AD$2:$BA$2,0)),"")))</f>
        <v>#N/A</v>
      </c>
      <c r="U96" s="578"/>
      <c r="V96" s="579"/>
      <c r="W96" s="580"/>
      <c r="X96" s="581" t="e">
        <f aca="false">IFERROR(V96*VLOOKUP(AF96,【参考】数式用3!$AD$15:$BA$23,MATCH(N96,【参考】数式用3!$AD$2:$BA$2,0)),"")))</f>
        <v>#N/A</v>
      </c>
      <c r="Y96" s="581"/>
      <c r="Z96" s="561"/>
      <c r="AA96" s="582"/>
      <c r="AB96" s="583" t="e">
        <f aca="false">IFERROR(AA96*VLOOKUP(AG96,【参考】数式用3!$AD$24:$BA$27,MATCH(N96,【参考】数式用3!$AD$2:$BA$2,0)),"")))</f>
        <v>#N/A</v>
      </c>
      <c r="AC96" s="584"/>
      <c r="AD96" s="565" t="str">
        <f aca="false">IF(OR(U96="特定加算Ⅰ",U96="特定加算Ⅱ"),IF(OR(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（病院等（老健以外）)",N96&lt;&gt;"（介護予防）短期入所療養介護（医療院）"),W96&lt;&gt;""),1,""),"")</f>
        <v/>
      </c>
      <c r="AE96" s="566" t="str">
        <f aca="false">IF(AND(O96="",R96=""),"",O96&amp;"から"&amp;R96)</f>
        <v/>
      </c>
      <c r="AF96" s="566" t="str">
        <f aca="false">IF(AND(P96="",U96=""),"",P96&amp;"から"&amp;U96)</f>
        <v/>
      </c>
      <c r="AG96" s="566" t="str">
        <f aca="false">IF(AND(Q96="",Z96=""),"",Q96&amp;"から"&amp;Z96)</f>
        <v/>
      </c>
    </row>
    <row r="97" customFormat="false" ht="24.95" hidden="false" customHeight="true" outlineLevel="0" collapsed="false">
      <c r="A97" s="568" t="n">
        <v>82</v>
      </c>
      <c r="B97" s="569" t="str">
        <f aca="false">IF(基本情報入力シート!C134="","",基本情報入力シート!C134)</f>
        <v/>
      </c>
      <c r="C97" s="569"/>
      <c r="D97" s="569"/>
      <c r="E97" s="569"/>
      <c r="F97" s="569"/>
      <c r="G97" s="569"/>
      <c r="H97" s="569"/>
      <c r="I97" s="569"/>
      <c r="J97" s="570" t="str">
        <f aca="false">IF(基本情報入力シート!M134="","",基本情報入力シート!M134)</f>
        <v/>
      </c>
      <c r="K97" s="571" t="str">
        <f aca="false">IF(基本情報入力シート!R134="","",基本情報入力シート!R134)</f>
        <v/>
      </c>
      <c r="L97" s="571" t="str">
        <f aca="false">IF(基本情報入力シート!W134="","",基本情報入力シート!W134)</f>
        <v/>
      </c>
      <c r="M97" s="572" t="str">
        <f aca="false">IF(基本情報入力シート!X134="","",基本情報入力シート!X134)</f>
        <v/>
      </c>
      <c r="N97" s="573" t="str">
        <f aca="false">IF(基本情報入力シート!Y134="","",基本情報入力シート!Y134)</f>
        <v/>
      </c>
      <c r="O97" s="574"/>
      <c r="P97" s="575"/>
      <c r="Q97" s="554"/>
      <c r="R97" s="576"/>
      <c r="S97" s="577"/>
      <c r="T97" s="557" t="e">
        <f aca="false">IFERROR(S97*VLOOKUP(AE97,【参考】数式用3!$AD$3:$BA$14,MATCH(N97,【参考】数式用3!$AD$2:$BA$2,0)),"")))</f>
        <v>#N/A</v>
      </c>
      <c r="U97" s="578"/>
      <c r="V97" s="579"/>
      <c r="W97" s="580"/>
      <c r="X97" s="581" t="e">
        <f aca="false">IFERROR(V97*VLOOKUP(AF97,【参考】数式用3!$AD$15:$BA$23,MATCH(N97,【参考】数式用3!$AD$2:$BA$2,0)),"")))</f>
        <v>#N/A</v>
      </c>
      <c r="Y97" s="581"/>
      <c r="Z97" s="561"/>
      <c r="AA97" s="582"/>
      <c r="AB97" s="583" t="e">
        <f aca="false">IFERROR(AA97*VLOOKUP(AG97,【参考】数式用3!$AD$24:$BA$27,MATCH(N97,【参考】数式用3!$AD$2:$BA$2,0)),"")))</f>
        <v>#N/A</v>
      </c>
      <c r="AC97" s="584"/>
      <c r="AD97" s="565" t="str">
        <f aca="false">IF(OR(U97="特定加算Ⅰ",U97="特定加算Ⅱ"),IF(OR(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（病院等（老健以外）)",N97&lt;&gt;"（介護予防）短期入所療養介護（医療院）"),W97&lt;&gt;""),1,""),"")</f>
        <v/>
      </c>
      <c r="AE97" s="566" t="str">
        <f aca="false">IF(AND(O97="",R97=""),"",O97&amp;"から"&amp;R97)</f>
        <v/>
      </c>
      <c r="AF97" s="566" t="str">
        <f aca="false">IF(AND(P97="",U97=""),"",P97&amp;"から"&amp;U97)</f>
        <v/>
      </c>
      <c r="AG97" s="566" t="str">
        <f aca="false">IF(AND(Q97="",Z97=""),"",Q97&amp;"から"&amp;Z97)</f>
        <v/>
      </c>
    </row>
    <row r="98" customFormat="false" ht="24.95" hidden="false" customHeight="true" outlineLevel="0" collapsed="false">
      <c r="A98" s="568" t="n">
        <v>83</v>
      </c>
      <c r="B98" s="569" t="str">
        <f aca="false">IF(基本情報入力シート!C135="","",基本情報入力シート!C135)</f>
        <v/>
      </c>
      <c r="C98" s="569"/>
      <c r="D98" s="569"/>
      <c r="E98" s="569"/>
      <c r="F98" s="569"/>
      <c r="G98" s="569"/>
      <c r="H98" s="569"/>
      <c r="I98" s="569"/>
      <c r="J98" s="570" t="str">
        <f aca="false">IF(基本情報入力シート!M135="","",基本情報入力シート!M135)</f>
        <v/>
      </c>
      <c r="K98" s="571" t="str">
        <f aca="false">IF(基本情報入力シート!R135="","",基本情報入力シート!R135)</f>
        <v/>
      </c>
      <c r="L98" s="571" t="str">
        <f aca="false">IF(基本情報入力シート!W135="","",基本情報入力シート!W135)</f>
        <v/>
      </c>
      <c r="M98" s="572" t="str">
        <f aca="false">IF(基本情報入力シート!X135="","",基本情報入力シート!X135)</f>
        <v/>
      </c>
      <c r="N98" s="573" t="str">
        <f aca="false">IF(基本情報入力シート!Y135="","",基本情報入力シート!Y135)</f>
        <v/>
      </c>
      <c r="O98" s="574"/>
      <c r="P98" s="575"/>
      <c r="Q98" s="554"/>
      <c r="R98" s="576"/>
      <c r="S98" s="577"/>
      <c r="T98" s="557" t="e">
        <f aca="false">IFERROR(S98*VLOOKUP(AE98,【参考】数式用3!$AD$3:$BA$14,MATCH(N98,【参考】数式用3!$AD$2:$BA$2,0)),"")))</f>
        <v>#N/A</v>
      </c>
      <c r="U98" s="578"/>
      <c r="V98" s="579"/>
      <c r="W98" s="580"/>
      <c r="X98" s="581" t="e">
        <f aca="false">IFERROR(V98*VLOOKUP(AF98,【参考】数式用3!$AD$15:$BA$23,MATCH(N98,【参考】数式用3!$AD$2:$BA$2,0)),"")))</f>
        <v>#N/A</v>
      </c>
      <c r="Y98" s="581"/>
      <c r="Z98" s="561"/>
      <c r="AA98" s="582"/>
      <c r="AB98" s="583" t="e">
        <f aca="false">IFERROR(AA98*VLOOKUP(AG98,【参考】数式用3!$AD$24:$BA$27,MATCH(N98,【参考】数式用3!$AD$2:$BA$2,0)),"")))</f>
        <v>#N/A</v>
      </c>
      <c r="AC98" s="584"/>
      <c r="AD98" s="565" t="str">
        <f aca="false">IF(OR(U98="特定加算Ⅰ",U98="特定加算Ⅱ"),IF(OR(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（病院等（老健以外）)",N98&lt;&gt;"（介護予防）短期入所療養介護（医療院）"),W98&lt;&gt;""),1,""),"")</f>
        <v/>
      </c>
      <c r="AE98" s="566" t="str">
        <f aca="false">IF(AND(O98="",R98=""),"",O98&amp;"から"&amp;R98)</f>
        <v/>
      </c>
      <c r="AF98" s="566" t="str">
        <f aca="false">IF(AND(P98="",U98=""),"",P98&amp;"から"&amp;U98)</f>
        <v/>
      </c>
      <c r="AG98" s="566" t="str">
        <f aca="false">IF(AND(Q98="",Z98=""),"",Q98&amp;"から"&amp;Z98)</f>
        <v/>
      </c>
    </row>
    <row r="99" customFormat="false" ht="24.95" hidden="false" customHeight="true" outlineLevel="0" collapsed="false">
      <c r="A99" s="568" t="n">
        <v>84</v>
      </c>
      <c r="B99" s="569" t="str">
        <f aca="false">IF(基本情報入力シート!C136="","",基本情報入力シート!C136)</f>
        <v/>
      </c>
      <c r="C99" s="569"/>
      <c r="D99" s="569"/>
      <c r="E99" s="569"/>
      <c r="F99" s="569"/>
      <c r="G99" s="569"/>
      <c r="H99" s="569"/>
      <c r="I99" s="569"/>
      <c r="J99" s="570" t="str">
        <f aca="false">IF(基本情報入力シート!M136="","",基本情報入力シート!M136)</f>
        <v/>
      </c>
      <c r="K99" s="571" t="str">
        <f aca="false">IF(基本情報入力シート!R136="","",基本情報入力シート!R136)</f>
        <v/>
      </c>
      <c r="L99" s="571" t="str">
        <f aca="false">IF(基本情報入力シート!W136="","",基本情報入力シート!W136)</f>
        <v/>
      </c>
      <c r="M99" s="572" t="str">
        <f aca="false">IF(基本情報入力シート!X136="","",基本情報入力シート!X136)</f>
        <v/>
      </c>
      <c r="N99" s="573" t="str">
        <f aca="false">IF(基本情報入力シート!Y136="","",基本情報入力シート!Y136)</f>
        <v/>
      </c>
      <c r="O99" s="574"/>
      <c r="P99" s="575"/>
      <c r="Q99" s="554"/>
      <c r="R99" s="576"/>
      <c r="S99" s="577"/>
      <c r="T99" s="557" t="e">
        <f aca="false">IFERROR(S99*VLOOKUP(AE99,【参考】数式用3!$AD$3:$BA$14,MATCH(N99,【参考】数式用3!$AD$2:$BA$2,0)),"")))</f>
        <v>#N/A</v>
      </c>
      <c r="U99" s="578"/>
      <c r="V99" s="579"/>
      <c r="W99" s="580"/>
      <c r="X99" s="581" t="e">
        <f aca="false">IFERROR(V99*VLOOKUP(AF99,【参考】数式用3!$AD$15:$BA$23,MATCH(N99,【参考】数式用3!$AD$2:$BA$2,0)),"")))</f>
        <v>#N/A</v>
      </c>
      <c r="Y99" s="581"/>
      <c r="Z99" s="561"/>
      <c r="AA99" s="582"/>
      <c r="AB99" s="583" t="e">
        <f aca="false">IFERROR(AA99*VLOOKUP(AG99,【参考】数式用3!$AD$24:$BA$27,MATCH(N99,【参考】数式用3!$AD$2:$BA$2,0)),"")))</f>
        <v>#N/A</v>
      </c>
      <c r="AC99" s="584"/>
      <c r="AD99" s="565" t="str">
        <f aca="false">IF(OR(U99="特定加算Ⅰ",U99="特定加算Ⅱ"),IF(OR(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（病院等（老健以外）)",N99&lt;&gt;"（介護予防）短期入所療養介護（医療院）"),W99&lt;&gt;""),1,""),"")</f>
        <v/>
      </c>
      <c r="AE99" s="566" t="str">
        <f aca="false">IF(AND(O99="",R99=""),"",O99&amp;"から"&amp;R99)</f>
        <v/>
      </c>
      <c r="AF99" s="566" t="str">
        <f aca="false">IF(AND(P99="",U99=""),"",P99&amp;"から"&amp;U99)</f>
        <v/>
      </c>
      <c r="AG99" s="566" t="str">
        <f aca="false">IF(AND(Q99="",Z99=""),"",Q99&amp;"から"&amp;Z99)</f>
        <v/>
      </c>
    </row>
    <row r="100" customFormat="false" ht="24.95" hidden="false" customHeight="true" outlineLevel="0" collapsed="false">
      <c r="A100" s="568" t="n">
        <v>85</v>
      </c>
      <c r="B100" s="569" t="str">
        <f aca="false">IF(基本情報入力シート!C137="","",基本情報入力シート!C137)</f>
        <v/>
      </c>
      <c r="C100" s="569"/>
      <c r="D100" s="569"/>
      <c r="E100" s="569"/>
      <c r="F100" s="569"/>
      <c r="G100" s="569"/>
      <c r="H100" s="569"/>
      <c r="I100" s="569"/>
      <c r="J100" s="570" t="str">
        <f aca="false">IF(基本情報入力シート!M137="","",基本情報入力シート!M137)</f>
        <v/>
      </c>
      <c r="K100" s="571" t="str">
        <f aca="false">IF(基本情報入力シート!R137="","",基本情報入力シート!R137)</f>
        <v/>
      </c>
      <c r="L100" s="571" t="str">
        <f aca="false">IF(基本情報入力シート!W137="","",基本情報入力シート!W137)</f>
        <v/>
      </c>
      <c r="M100" s="572" t="str">
        <f aca="false">IF(基本情報入力シート!X137="","",基本情報入力シート!X137)</f>
        <v/>
      </c>
      <c r="N100" s="573" t="str">
        <f aca="false">IF(基本情報入力シート!Y137="","",基本情報入力シート!Y137)</f>
        <v/>
      </c>
      <c r="O100" s="574"/>
      <c r="P100" s="575"/>
      <c r="Q100" s="554"/>
      <c r="R100" s="576"/>
      <c r="S100" s="577"/>
      <c r="T100" s="557" t="e">
        <f aca="false">IFERROR(S100*VLOOKUP(AE100,【参考】数式用3!$AD$3:$BA$14,MATCH(N100,【参考】数式用3!$AD$2:$BA$2,0)),"")))</f>
        <v>#N/A</v>
      </c>
      <c r="U100" s="578"/>
      <c r="V100" s="579"/>
      <c r="W100" s="580"/>
      <c r="X100" s="581" t="e">
        <f aca="false">IFERROR(V100*VLOOKUP(AF100,【参考】数式用3!$AD$15:$BA$23,MATCH(N100,【参考】数式用3!$AD$2:$BA$2,0)),"")))</f>
        <v>#N/A</v>
      </c>
      <c r="Y100" s="581"/>
      <c r="Z100" s="561"/>
      <c r="AA100" s="582"/>
      <c r="AB100" s="583" t="e">
        <f aca="false">IFERROR(AA100*VLOOKUP(AG100,【参考】数式用3!$AD$24:$BA$27,MATCH(N100,【参考】数式用3!$AD$2:$BA$2,0)),"")))</f>
        <v>#N/A</v>
      </c>
      <c r="AC100" s="584"/>
      <c r="AD100" s="565" t="str">
        <f aca="false">IF(OR(U100="特定加算Ⅰ",U100="特定加算Ⅱ"),IF(OR(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（病院等（老健以外）)",N100&lt;&gt;"（介護予防）短期入所療養介護（医療院）"),W100&lt;&gt;""),1,""),"")</f>
        <v/>
      </c>
      <c r="AE100" s="566" t="str">
        <f aca="false">IF(AND(O100="",R100=""),"",O100&amp;"から"&amp;R100)</f>
        <v/>
      </c>
      <c r="AF100" s="566" t="str">
        <f aca="false">IF(AND(P100="",U100=""),"",P100&amp;"から"&amp;U100)</f>
        <v/>
      </c>
      <c r="AG100" s="566" t="str">
        <f aca="false">IF(AND(Q100="",Z100=""),"",Q100&amp;"から"&amp;Z100)</f>
        <v/>
      </c>
    </row>
    <row r="101" customFormat="false" ht="24.95" hidden="false" customHeight="true" outlineLevel="0" collapsed="false">
      <c r="A101" s="568" t="n">
        <v>86</v>
      </c>
      <c r="B101" s="569" t="str">
        <f aca="false">IF(基本情報入力シート!C138="","",基本情報入力シート!C138)</f>
        <v/>
      </c>
      <c r="C101" s="569"/>
      <c r="D101" s="569"/>
      <c r="E101" s="569"/>
      <c r="F101" s="569"/>
      <c r="G101" s="569"/>
      <c r="H101" s="569"/>
      <c r="I101" s="569"/>
      <c r="J101" s="570" t="str">
        <f aca="false">IF(基本情報入力シート!M138="","",基本情報入力シート!M138)</f>
        <v/>
      </c>
      <c r="K101" s="571" t="str">
        <f aca="false">IF(基本情報入力シート!R138="","",基本情報入力シート!R138)</f>
        <v/>
      </c>
      <c r="L101" s="571" t="str">
        <f aca="false">IF(基本情報入力シート!W138="","",基本情報入力シート!W138)</f>
        <v/>
      </c>
      <c r="M101" s="572" t="str">
        <f aca="false">IF(基本情報入力シート!X138="","",基本情報入力シート!X138)</f>
        <v/>
      </c>
      <c r="N101" s="573" t="str">
        <f aca="false">IF(基本情報入力シート!Y138="","",基本情報入力シート!Y138)</f>
        <v/>
      </c>
      <c r="O101" s="574"/>
      <c r="P101" s="575"/>
      <c r="Q101" s="554"/>
      <c r="R101" s="576"/>
      <c r="S101" s="577"/>
      <c r="T101" s="557" t="e">
        <f aca="false">IFERROR(S101*VLOOKUP(AE101,【参考】数式用3!$AD$3:$BA$14,MATCH(N101,【参考】数式用3!$AD$2:$BA$2,0)),"")))</f>
        <v>#N/A</v>
      </c>
      <c r="U101" s="578"/>
      <c r="V101" s="579"/>
      <c r="W101" s="580"/>
      <c r="X101" s="581" t="e">
        <f aca="false">IFERROR(V101*VLOOKUP(AF101,【参考】数式用3!$AD$15:$BA$23,MATCH(N101,【参考】数式用3!$AD$2:$BA$2,0)),"")))</f>
        <v>#N/A</v>
      </c>
      <c r="Y101" s="581"/>
      <c r="Z101" s="561"/>
      <c r="AA101" s="582"/>
      <c r="AB101" s="583" t="e">
        <f aca="false">IFERROR(AA101*VLOOKUP(AG101,【参考】数式用3!$AD$24:$BA$27,MATCH(N101,【参考】数式用3!$AD$2:$BA$2,0)),"")))</f>
        <v>#N/A</v>
      </c>
      <c r="AC101" s="584"/>
      <c r="AD101" s="565" t="str">
        <f aca="false">IF(OR(U101="特定加算Ⅰ",U101="特定加算Ⅱ"),IF(OR(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（病院等（老健以外）)",N101&lt;&gt;"（介護予防）短期入所療養介護（医療院）"),W101&lt;&gt;""),1,""),"")</f>
        <v/>
      </c>
      <c r="AE101" s="566" t="str">
        <f aca="false">IF(AND(O101="",R101=""),"",O101&amp;"から"&amp;R101)</f>
        <v/>
      </c>
      <c r="AF101" s="566" t="str">
        <f aca="false">IF(AND(P101="",U101=""),"",P101&amp;"から"&amp;U101)</f>
        <v/>
      </c>
      <c r="AG101" s="566" t="str">
        <f aca="false">IF(AND(Q101="",Z101=""),"",Q101&amp;"から"&amp;Z101)</f>
        <v/>
      </c>
    </row>
    <row r="102" customFormat="false" ht="24.95" hidden="false" customHeight="true" outlineLevel="0" collapsed="false">
      <c r="A102" s="568" t="n">
        <v>87</v>
      </c>
      <c r="B102" s="569" t="str">
        <f aca="false">IF(基本情報入力シート!C139="","",基本情報入力シート!C139)</f>
        <v/>
      </c>
      <c r="C102" s="569"/>
      <c r="D102" s="569"/>
      <c r="E102" s="569"/>
      <c r="F102" s="569"/>
      <c r="G102" s="569"/>
      <c r="H102" s="569"/>
      <c r="I102" s="569"/>
      <c r="J102" s="570" t="str">
        <f aca="false">IF(基本情報入力シート!M139="","",基本情報入力シート!M139)</f>
        <v/>
      </c>
      <c r="K102" s="571" t="str">
        <f aca="false">IF(基本情報入力シート!R139="","",基本情報入力シート!R139)</f>
        <v/>
      </c>
      <c r="L102" s="571" t="str">
        <f aca="false">IF(基本情報入力シート!W139="","",基本情報入力シート!W139)</f>
        <v/>
      </c>
      <c r="M102" s="572" t="str">
        <f aca="false">IF(基本情報入力シート!X139="","",基本情報入力シート!X139)</f>
        <v/>
      </c>
      <c r="N102" s="573" t="str">
        <f aca="false">IF(基本情報入力シート!Y139="","",基本情報入力シート!Y139)</f>
        <v/>
      </c>
      <c r="O102" s="574"/>
      <c r="P102" s="575"/>
      <c r="Q102" s="554"/>
      <c r="R102" s="576"/>
      <c r="S102" s="577"/>
      <c r="T102" s="557" t="e">
        <f aca="false">IFERROR(S102*VLOOKUP(AE102,【参考】数式用3!$AD$3:$BA$14,MATCH(N102,【参考】数式用3!$AD$2:$BA$2,0)),"")))</f>
        <v>#N/A</v>
      </c>
      <c r="U102" s="578"/>
      <c r="V102" s="579"/>
      <c r="W102" s="580"/>
      <c r="X102" s="581" t="e">
        <f aca="false">IFERROR(V102*VLOOKUP(AF102,【参考】数式用3!$AD$15:$BA$23,MATCH(N102,【参考】数式用3!$AD$2:$BA$2,0)),"")))</f>
        <v>#N/A</v>
      </c>
      <c r="Y102" s="581"/>
      <c r="Z102" s="561"/>
      <c r="AA102" s="582"/>
      <c r="AB102" s="583" t="e">
        <f aca="false">IFERROR(AA102*VLOOKUP(AG102,【参考】数式用3!$AD$24:$BA$27,MATCH(N102,【参考】数式用3!$AD$2:$BA$2,0)),"")))</f>
        <v>#N/A</v>
      </c>
      <c r="AC102" s="584"/>
      <c r="AD102" s="565" t="str">
        <f aca="false">IF(OR(U102="特定加算Ⅰ",U102="特定加算Ⅱ"),IF(OR(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（病院等（老健以外）)",N102&lt;&gt;"（介護予防）短期入所療養介護（医療院）"),W102&lt;&gt;""),1,""),"")</f>
        <v/>
      </c>
      <c r="AE102" s="566" t="str">
        <f aca="false">IF(AND(O102="",R102=""),"",O102&amp;"から"&amp;R102)</f>
        <v/>
      </c>
      <c r="AF102" s="566" t="str">
        <f aca="false">IF(AND(P102="",U102=""),"",P102&amp;"から"&amp;U102)</f>
        <v/>
      </c>
      <c r="AG102" s="566" t="str">
        <f aca="false">IF(AND(Q102="",Z102=""),"",Q102&amp;"から"&amp;Z102)</f>
        <v/>
      </c>
    </row>
    <row r="103" customFormat="false" ht="24.95" hidden="false" customHeight="true" outlineLevel="0" collapsed="false">
      <c r="A103" s="568" t="n">
        <v>88</v>
      </c>
      <c r="B103" s="569" t="str">
        <f aca="false">IF(基本情報入力シート!C140="","",基本情報入力シート!C140)</f>
        <v/>
      </c>
      <c r="C103" s="569"/>
      <c r="D103" s="569"/>
      <c r="E103" s="569"/>
      <c r="F103" s="569"/>
      <c r="G103" s="569"/>
      <c r="H103" s="569"/>
      <c r="I103" s="569"/>
      <c r="J103" s="570" t="str">
        <f aca="false">IF(基本情報入力シート!M140="","",基本情報入力シート!M140)</f>
        <v/>
      </c>
      <c r="K103" s="571" t="str">
        <f aca="false">IF(基本情報入力シート!R140="","",基本情報入力シート!R140)</f>
        <v/>
      </c>
      <c r="L103" s="571" t="str">
        <f aca="false">IF(基本情報入力シート!W140="","",基本情報入力シート!W140)</f>
        <v/>
      </c>
      <c r="M103" s="572" t="str">
        <f aca="false">IF(基本情報入力シート!X140="","",基本情報入力シート!X140)</f>
        <v/>
      </c>
      <c r="N103" s="573" t="str">
        <f aca="false">IF(基本情報入力シート!Y140="","",基本情報入力シート!Y140)</f>
        <v/>
      </c>
      <c r="O103" s="574"/>
      <c r="P103" s="575"/>
      <c r="Q103" s="554"/>
      <c r="R103" s="576"/>
      <c r="S103" s="577"/>
      <c r="T103" s="557" t="e">
        <f aca="false">IFERROR(S103*VLOOKUP(AE103,【参考】数式用3!$AD$3:$BA$14,MATCH(N103,【参考】数式用3!$AD$2:$BA$2,0)),"")))</f>
        <v>#N/A</v>
      </c>
      <c r="U103" s="578"/>
      <c r="V103" s="579"/>
      <c r="W103" s="580"/>
      <c r="X103" s="581" t="e">
        <f aca="false">IFERROR(V103*VLOOKUP(AF103,【参考】数式用3!$AD$15:$BA$23,MATCH(N103,【参考】数式用3!$AD$2:$BA$2,0)),"")))</f>
        <v>#N/A</v>
      </c>
      <c r="Y103" s="581"/>
      <c r="Z103" s="561"/>
      <c r="AA103" s="582"/>
      <c r="AB103" s="583" t="e">
        <f aca="false">IFERROR(AA103*VLOOKUP(AG103,【参考】数式用3!$AD$24:$BA$27,MATCH(N103,【参考】数式用3!$AD$2:$BA$2,0)),"")))</f>
        <v>#N/A</v>
      </c>
      <c r="AC103" s="584"/>
      <c r="AD103" s="565" t="str">
        <f aca="false">IF(OR(U103="特定加算Ⅰ",U103="特定加算Ⅱ"),IF(OR(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（病院等（老健以外）)",N103&lt;&gt;"（介護予防）短期入所療養介護（医療院）"),W103&lt;&gt;""),1,""),"")</f>
        <v/>
      </c>
      <c r="AE103" s="566" t="str">
        <f aca="false">IF(AND(O103="",R103=""),"",O103&amp;"から"&amp;R103)</f>
        <v/>
      </c>
      <c r="AF103" s="566" t="str">
        <f aca="false">IF(AND(P103="",U103=""),"",P103&amp;"から"&amp;U103)</f>
        <v/>
      </c>
      <c r="AG103" s="566" t="str">
        <f aca="false">IF(AND(Q103="",Z103=""),"",Q103&amp;"から"&amp;Z103)</f>
        <v/>
      </c>
    </row>
    <row r="104" customFormat="false" ht="24.95" hidden="false" customHeight="true" outlineLevel="0" collapsed="false">
      <c r="A104" s="568" t="n">
        <v>89</v>
      </c>
      <c r="B104" s="569" t="str">
        <f aca="false">IF(基本情報入力シート!C141="","",基本情報入力シート!C141)</f>
        <v/>
      </c>
      <c r="C104" s="569"/>
      <c r="D104" s="569"/>
      <c r="E104" s="569"/>
      <c r="F104" s="569"/>
      <c r="G104" s="569"/>
      <c r="H104" s="569"/>
      <c r="I104" s="569"/>
      <c r="J104" s="570" t="str">
        <f aca="false">IF(基本情報入力シート!M141="","",基本情報入力シート!M141)</f>
        <v/>
      </c>
      <c r="K104" s="571" t="str">
        <f aca="false">IF(基本情報入力シート!R141="","",基本情報入力シート!R141)</f>
        <v/>
      </c>
      <c r="L104" s="571" t="str">
        <f aca="false">IF(基本情報入力シート!W141="","",基本情報入力シート!W141)</f>
        <v/>
      </c>
      <c r="M104" s="572" t="str">
        <f aca="false">IF(基本情報入力シート!X141="","",基本情報入力シート!X141)</f>
        <v/>
      </c>
      <c r="N104" s="573" t="str">
        <f aca="false">IF(基本情報入力シート!Y141="","",基本情報入力シート!Y141)</f>
        <v/>
      </c>
      <c r="O104" s="574"/>
      <c r="P104" s="575"/>
      <c r="Q104" s="554"/>
      <c r="R104" s="576"/>
      <c r="S104" s="577"/>
      <c r="T104" s="557" t="e">
        <f aca="false">IFERROR(S104*VLOOKUP(AE104,【参考】数式用3!$AD$3:$BA$14,MATCH(N104,【参考】数式用3!$AD$2:$BA$2,0)),"")))</f>
        <v>#N/A</v>
      </c>
      <c r="U104" s="578"/>
      <c r="V104" s="579"/>
      <c r="W104" s="580"/>
      <c r="X104" s="581" t="e">
        <f aca="false">IFERROR(V104*VLOOKUP(AF104,【参考】数式用3!$AD$15:$BA$23,MATCH(N104,【参考】数式用3!$AD$2:$BA$2,0)),"")))</f>
        <v>#N/A</v>
      </c>
      <c r="Y104" s="581"/>
      <c r="Z104" s="561"/>
      <c r="AA104" s="582"/>
      <c r="AB104" s="583" t="e">
        <f aca="false">IFERROR(AA104*VLOOKUP(AG104,【参考】数式用3!$AD$24:$BA$27,MATCH(N104,【参考】数式用3!$AD$2:$BA$2,0)),"")))</f>
        <v>#N/A</v>
      </c>
      <c r="AC104" s="584"/>
      <c r="AD104" s="565" t="str">
        <f aca="false">IF(OR(U104="特定加算Ⅰ",U104="特定加算Ⅱ"),IF(OR(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（病院等（老健以外）)",N104&lt;&gt;"（介護予防）短期入所療養介護（医療院）"),W104&lt;&gt;""),1,""),"")</f>
        <v/>
      </c>
      <c r="AE104" s="566" t="str">
        <f aca="false">IF(AND(O104="",R104=""),"",O104&amp;"から"&amp;R104)</f>
        <v/>
      </c>
      <c r="AF104" s="566" t="str">
        <f aca="false">IF(AND(P104="",U104=""),"",P104&amp;"から"&amp;U104)</f>
        <v/>
      </c>
      <c r="AG104" s="566" t="str">
        <f aca="false">IF(AND(Q104="",Z104=""),"",Q104&amp;"から"&amp;Z104)</f>
        <v/>
      </c>
    </row>
    <row r="105" customFormat="false" ht="24.95" hidden="false" customHeight="true" outlineLevel="0" collapsed="false">
      <c r="A105" s="568" t="n">
        <v>90</v>
      </c>
      <c r="B105" s="569" t="str">
        <f aca="false">IF(基本情報入力シート!C142="","",基本情報入力シート!C142)</f>
        <v/>
      </c>
      <c r="C105" s="569"/>
      <c r="D105" s="569"/>
      <c r="E105" s="569"/>
      <c r="F105" s="569"/>
      <c r="G105" s="569"/>
      <c r="H105" s="569"/>
      <c r="I105" s="569"/>
      <c r="J105" s="570" t="str">
        <f aca="false">IF(基本情報入力シート!M142="","",基本情報入力シート!M142)</f>
        <v/>
      </c>
      <c r="K105" s="571" t="str">
        <f aca="false">IF(基本情報入力シート!R142="","",基本情報入力シート!R142)</f>
        <v/>
      </c>
      <c r="L105" s="571" t="str">
        <f aca="false">IF(基本情報入力シート!W142="","",基本情報入力シート!W142)</f>
        <v/>
      </c>
      <c r="M105" s="572" t="str">
        <f aca="false">IF(基本情報入力シート!X142="","",基本情報入力シート!X142)</f>
        <v/>
      </c>
      <c r="N105" s="573" t="str">
        <f aca="false">IF(基本情報入力シート!Y142="","",基本情報入力シート!Y142)</f>
        <v/>
      </c>
      <c r="O105" s="574"/>
      <c r="P105" s="575"/>
      <c r="Q105" s="554"/>
      <c r="R105" s="576"/>
      <c r="S105" s="577"/>
      <c r="T105" s="557" t="e">
        <f aca="false">IFERROR(S105*VLOOKUP(AE105,【参考】数式用3!$AD$3:$BA$14,MATCH(N105,【参考】数式用3!$AD$2:$BA$2,0)),"")))</f>
        <v>#N/A</v>
      </c>
      <c r="U105" s="578"/>
      <c r="V105" s="579"/>
      <c r="W105" s="580"/>
      <c r="X105" s="581" t="e">
        <f aca="false">IFERROR(V105*VLOOKUP(AF105,【参考】数式用3!$AD$15:$BA$23,MATCH(N105,【参考】数式用3!$AD$2:$BA$2,0)),"")))</f>
        <v>#N/A</v>
      </c>
      <c r="Y105" s="581"/>
      <c r="Z105" s="561"/>
      <c r="AA105" s="582"/>
      <c r="AB105" s="583" t="e">
        <f aca="false">IFERROR(AA105*VLOOKUP(AG105,【参考】数式用3!$AD$24:$BA$27,MATCH(N105,【参考】数式用3!$AD$2:$BA$2,0)),"")))</f>
        <v>#N/A</v>
      </c>
      <c r="AC105" s="584"/>
      <c r="AD105" s="565" t="str">
        <f aca="false">IF(OR(U105="特定加算Ⅰ",U105="特定加算Ⅱ"),IF(OR(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（病院等（老健以外）)",N105&lt;&gt;"（介護予防）短期入所療養介護（医療院）"),W105&lt;&gt;""),1,""),"")</f>
        <v/>
      </c>
      <c r="AE105" s="566" t="str">
        <f aca="false">IF(AND(O105="",R105=""),"",O105&amp;"から"&amp;R105)</f>
        <v/>
      </c>
      <c r="AF105" s="566" t="str">
        <f aca="false">IF(AND(P105="",U105=""),"",P105&amp;"から"&amp;U105)</f>
        <v/>
      </c>
      <c r="AG105" s="566" t="str">
        <f aca="false">IF(AND(Q105="",Z105=""),"",Q105&amp;"から"&amp;Z105)</f>
        <v/>
      </c>
    </row>
    <row r="106" customFormat="false" ht="24.95" hidden="false" customHeight="true" outlineLevel="0" collapsed="false">
      <c r="A106" s="568" t="n">
        <v>91</v>
      </c>
      <c r="B106" s="569" t="str">
        <f aca="false">IF(基本情報入力シート!C143="","",基本情報入力シート!C143)</f>
        <v/>
      </c>
      <c r="C106" s="569"/>
      <c r="D106" s="569"/>
      <c r="E106" s="569"/>
      <c r="F106" s="569"/>
      <c r="G106" s="569"/>
      <c r="H106" s="569"/>
      <c r="I106" s="569"/>
      <c r="J106" s="570" t="str">
        <f aca="false">IF(基本情報入力シート!M143="","",基本情報入力シート!M143)</f>
        <v/>
      </c>
      <c r="K106" s="571" t="str">
        <f aca="false">IF(基本情報入力シート!R143="","",基本情報入力シート!R143)</f>
        <v/>
      </c>
      <c r="L106" s="571" t="str">
        <f aca="false">IF(基本情報入力シート!W143="","",基本情報入力シート!W143)</f>
        <v/>
      </c>
      <c r="M106" s="572" t="str">
        <f aca="false">IF(基本情報入力シート!X143="","",基本情報入力シート!X143)</f>
        <v/>
      </c>
      <c r="N106" s="573" t="str">
        <f aca="false">IF(基本情報入力シート!Y143="","",基本情報入力シート!Y143)</f>
        <v/>
      </c>
      <c r="O106" s="574"/>
      <c r="P106" s="575"/>
      <c r="Q106" s="554"/>
      <c r="R106" s="576"/>
      <c r="S106" s="577"/>
      <c r="T106" s="557" t="e">
        <f aca="false">IFERROR(S106*VLOOKUP(AE106,【参考】数式用3!$AD$3:$BA$14,MATCH(N106,【参考】数式用3!$AD$2:$BA$2,0)),"")))</f>
        <v>#N/A</v>
      </c>
      <c r="U106" s="578"/>
      <c r="V106" s="579"/>
      <c r="W106" s="580"/>
      <c r="X106" s="581" t="e">
        <f aca="false">IFERROR(V106*VLOOKUP(AF106,【参考】数式用3!$AD$15:$BA$23,MATCH(N106,【参考】数式用3!$AD$2:$BA$2,0)),"")))</f>
        <v>#N/A</v>
      </c>
      <c r="Y106" s="581"/>
      <c r="Z106" s="561"/>
      <c r="AA106" s="582"/>
      <c r="AB106" s="583" t="e">
        <f aca="false">IFERROR(AA106*VLOOKUP(AG106,【参考】数式用3!$AD$24:$BA$27,MATCH(N106,【参考】数式用3!$AD$2:$BA$2,0)),"")))</f>
        <v>#N/A</v>
      </c>
      <c r="AC106" s="584"/>
      <c r="AD106" s="565" t="str">
        <f aca="false">IF(OR(U106="特定加算Ⅰ",U106="特定加算Ⅱ"),IF(OR(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（病院等（老健以外）)",N106&lt;&gt;"（介護予防）短期入所療養介護（医療院）"),W106&lt;&gt;""),1,""),"")</f>
        <v/>
      </c>
      <c r="AE106" s="566" t="str">
        <f aca="false">IF(AND(O106="",R106=""),"",O106&amp;"から"&amp;R106)</f>
        <v/>
      </c>
      <c r="AF106" s="566" t="str">
        <f aca="false">IF(AND(P106="",U106=""),"",P106&amp;"から"&amp;U106)</f>
        <v/>
      </c>
      <c r="AG106" s="566" t="str">
        <f aca="false">IF(AND(Q106="",Z106=""),"",Q106&amp;"から"&amp;Z106)</f>
        <v/>
      </c>
    </row>
    <row r="107" customFormat="false" ht="24.95" hidden="false" customHeight="true" outlineLevel="0" collapsed="false">
      <c r="A107" s="568" t="n">
        <v>92</v>
      </c>
      <c r="B107" s="569" t="str">
        <f aca="false">IF(基本情報入力シート!C144="","",基本情報入力シート!C144)</f>
        <v/>
      </c>
      <c r="C107" s="569"/>
      <c r="D107" s="569"/>
      <c r="E107" s="569"/>
      <c r="F107" s="569"/>
      <c r="G107" s="569"/>
      <c r="H107" s="569"/>
      <c r="I107" s="569"/>
      <c r="J107" s="570" t="str">
        <f aca="false">IF(基本情報入力シート!M144="","",基本情報入力シート!M144)</f>
        <v/>
      </c>
      <c r="K107" s="571" t="str">
        <f aca="false">IF(基本情報入力シート!R144="","",基本情報入力シート!R144)</f>
        <v/>
      </c>
      <c r="L107" s="571" t="str">
        <f aca="false">IF(基本情報入力シート!W144="","",基本情報入力シート!W144)</f>
        <v/>
      </c>
      <c r="M107" s="572" t="str">
        <f aca="false">IF(基本情報入力シート!X144="","",基本情報入力シート!X144)</f>
        <v/>
      </c>
      <c r="N107" s="573" t="str">
        <f aca="false">IF(基本情報入力シート!Y144="","",基本情報入力シート!Y144)</f>
        <v/>
      </c>
      <c r="O107" s="574"/>
      <c r="P107" s="575"/>
      <c r="Q107" s="554"/>
      <c r="R107" s="576"/>
      <c r="S107" s="577"/>
      <c r="T107" s="557" t="e">
        <f aca="false">IFERROR(S107*VLOOKUP(AE107,【参考】数式用3!$AD$3:$BA$14,MATCH(N107,【参考】数式用3!$AD$2:$BA$2,0)),"")))</f>
        <v>#N/A</v>
      </c>
      <c r="U107" s="578"/>
      <c r="V107" s="579"/>
      <c r="W107" s="580"/>
      <c r="X107" s="581" t="e">
        <f aca="false">IFERROR(V107*VLOOKUP(AF107,【参考】数式用3!$AD$15:$BA$23,MATCH(N107,【参考】数式用3!$AD$2:$BA$2,0)),"")))</f>
        <v>#N/A</v>
      </c>
      <c r="Y107" s="581"/>
      <c r="Z107" s="561"/>
      <c r="AA107" s="582"/>
      <c r="AB107" s="583" t="e">
        <f aca="false">IFERROR(AA107*VLOOKUP(AG107,【参考】数式用3!$AD$24:$BA$27,MATCH(N107,【参考】数式用3!$AD$2:$BA$2,0)),"")))</f>
        <v>#N/A</v>
      </c>
      <c r="AC107" s="584"/>
      <c r="AD107" s="565" t="str">
        <f aca="false">IF(OR(U107="特定加算Ⅰ",U107="特定加算Ⅱ"),IF(OR(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（病院等（老健以外）)",N107&lt;&gt;"（介護予防）短期入所療養介護（医療院）"),W107&lt;&gt;""),1,""),"")</f>
        <v/>
      </c>
      <c r="AE107" s="566" t="str">
        <f aca="false">IF(AND(O107="",R107=""),"",O107&amp;"から"&amp;R107)</f>
        <v/>
      </c>
      <c r="AF107" s="566" t="str">
        <f aca="false">IF(AND(P107="",U107=""),"",P107&amp;"から"&amp;U107)</f>
        <v/>
      </c>
      <c r="AG107" s="566" t="str">
        <f aca="false">IF(AND(Q107="",Z107=""),"",Q107&amp;"から"&amp;Z107)</f>
        <v/>
      </c>
    </row>
    <row r="108" customFormat="false" ht="24.95" hidden="false" customHeight="true" outlineLevel="0" collapsed="false">
      <c r="A108" s="568" t="n">
        <v>93</v>
      </c>
      <c r="B108" s="569" t="str">
        <f aca="false">IF(基本情報入力シート!C145="","",基本情報入力シート!C145)</f>
        <v/>
      </c>
      <c r="C108" s="569"/>
      <c r="D108" s="569"/>
      <c r="E108" s="569"/>
      <c r="F108" s="569"/>
      <c r="G108" s="569"/>
      <c r="H108" s="569"/>
      <c r="I108" s="569"/>
      <c r="J108" s="570" t="str">
        <f aca="false">IF(基本情報入力シート!M145="","",基本情報入力シート!M145)</f>
        <v/>
      </c>
      <c r="K108" s="571" t="str">
        <f aca="false">IF(基本情報入力シート!R145="","",基本情報入力シート!R145)</f>
        <v/>
      </c>
      <c r="L108" s="571" t="str">
        <f aca="false">IF(基本情報入力シート!W145="","",基本情報入力シート!W145)</f>
        <v/>
      </c>
      <c r="M108" s="572" t="str">
        <f aca="false">IF(基本情報入力シート!X145="","",基本情報入力シート!X145)</f>
        <v/>
      </c>
      <c r="N108" s="573" t="str">
        <f aca="false">IF(基本情報入力シート!Y145="","",基本情報入力シート!Y145)</f>
        <v/>
      </c>
      <c r="O108" s="574"/>
      <c r="P108" s="575"/>
      <c r="Q108" s="554"/>
      <c r="R108" s="576"/>
      <c r="S108" s="577"/>
      <c r="T108" s="557" t="e">
        <f aca="false">IFERROR(S108*VLOOKUP(AE108,【参考】数式用3!$AD$3:$BA$14,MATCH(N108,【参考】数式用3!$AD$2:$BA$2,0)),"")))</f>
        <v>#N/A</v>
      </c>
      <c r="U108" s="578"/>
      <c r="V108" s="579"/>
      <c r="W108" s="580"/>
      <c r="X108" s="581" t="e">
        <f aca="false">IFERROR(V108*VLOOKUP(AF108,【参考】数式用3!$AD$15:$BA$23,MATCH(N108,【参考】数式用3!$AD$2:$BA$2,0)),"")))</f>
        <v>#N/A</v>
      </c>
      <c r="Y108" s="581"/>
      <c r="Z108" s="561"/>
      <c r="AA108" s="582"/>
      <c r="AB108" s="583" t="e">
        <f aca="false">IFERROR(AA108*VLOOKUP(AG108,【参考】数式用3!$AD$24:$BA$27,MATCH(N108,【参考】数式用3!$AD$2:$BA$2,0)),"")))</f>
        <v>#N/A</v>
      </c>
      <c r="AC108" s="584"/>
      <c r="AD108" s="565" t="str">
        <f aca="false">IF(OR(U108="特定加算Ⅰ",U108="特定加算Ⅱ"),IF(OR(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（病院等（老健以外）)",N108&lt;&gt;"（介護予防）短期入所療養介護（医療院）"),W108&lt;&gt;""),1,""),"")</f>
        <v/>
      </c>
      <c r="AE108" s="566" t="str">
        <f aca="false">IF(AND(O108="",R108=""),"",O108&amp;"から"&amp;R108)</f>
        <v/>
      </c>
      <c r="AF108" s="566" t="str">
        <f aca="false">IF(AND(P108="",U108=""),"",P108&amp;"から"&amp;U108)</f>
        <v/>
      </c>
      <c r="AG108" s="566" t="str">
        <f aca="false">IF(AND(Q108="",Z108=""),"",Q108&amp;"から"&amp;Z108)</f>
        <v/>
      </c>
    </row>
    <row r="109" customFormat="false" ht="24.95" hidden="false" customHeight="true" outlineLevel="0" collapsed="false">
      <c r="A109" s="568" t="n">
        <v>94</v>
      </c>
      <c r="B109" s="569" t="str">
        <f aca="false">IF(基本情報入力シート!C146="","",基本情報入力シート!C146)</f>
        <v/>
      </c>
      <c r="C109" s="569"/>
      <c r="D109" s="569"/>
      <c r="E109" s="569"/>
      <c r="F109" s="569"/>
      <c r="G109" s="569"/>
      <c r="H109" s="569"/>
      <c r="I109" s="569"/>
      <c r="J109" s="570" t="str">
        <f aca="false">IF(基本情報入力シート!M146="","",基本情報入力シート!M146)</f>
        <v/>
      </c>
      <c r="K109" s="571" t="str">
        <f aca="false">IF(基本情報入力シート!R146="","",基本情報入力シート!R146)</f>
        <v/>
      </c>
      <c r="L109" s="571" t="str">
        <f aca="false">IF(基本情報入力シート!W146="","",基本情報入力シート!W146)</f>
        <v/>
      </c>
      <c r="M109" s="572" t="str">
        <f aca="false">IF(基本情報入力シート!X146="","",基本情報入力シート!X146)</f>
        <v/>
      </c>
      <c r="N109" s="573" t="str">
        <f aca="false">IF(基本情報入力シート!Y146="","",基本情報入力シート!Y146)</f>
        <v/>
      </c>
      <c r="O109" s="574"/>
      <c r="P109" s="575"/>
      <c r="Q109" s="554"/>
      <c r="R109" s="576"/>
      <c r="S109" s="577"/>
      <c r="T109" s="557" t="e">
        <f aca="false">IFERROR(S109*VLOOKUP(AE109,【参考】数式用3!$AD$3:$BA$14,MATCH(N109,【参考】数式用3!$AD$2:$BA$2,0)),"")))</f>
        <v>#N/A</v>
      </c>
      <c r="U109" s="578"/>
      <c r="V109" s="579"/>
      <c r="W109" s="580"/>
      <c r="X109" s="581" t="e">
        <f aca="false">IFERROR(V109*VLOOKUP(AF109,【参考】数式用3!$AD$15:$BA$23,MATCH(N109,【参考】数式用3!$AD$2:$BA$2,0)),"")))</f>
        <v>#N/A</v>
      </c>
      <c r="Y109" s="581"/>
      <c r="Z109" s="561"/>
      <c r="AA109" s="582"/>
      <c r="AB109" s="583" t="e">
        <f aca="false">IFERROR(AA109*VLOOKUP(AG109,【参考】数式用3!$AD$24:$BA$27,MATCH(N109,【参考】数式用3!$AD$2:$BA$2,0)),"")))</f>
        <v>#N/A</v>
      </c>
      <c r="AC109" s="584"/>
      <c r="AD109" s="565" t="str">
        <f aca="false">IF(OR(U109="特定加算Ⅰ",U109="特定加算Ⅱ"),IF(OR(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（病院等（老健以外）)",N109&lt;&gt;"（介護予防）短期入所療養介護（医療院）"),W109&lt;&gt;""),1,""),"")</f>
        <v/>
      </c>
      <c r="AE109" s="566" t="str">
        <f aca="false">IF(AND(O109="",R109=""),"",O109&amp;"から"&amp;R109)</f>
        <v/>
      </c>
      <c r="AF109" s="566" t="str">
        <f aca="false">IF(AND(P109="",U109=""),"",P109&amp;"から"&amp;U109)</f>
        <v/>
      </c>
      <c r="AG109" s="566" t="str">
        <f aca="false">IF(AND(Q109="",Z109=""),"",Q109&amp;"から"&amp;Z109)</f>
        <v/>
      </c>
    </row>
    <row r="110" customFormat="false" ht="24.95" hidden="false" customHeight="true" outlineLevel="0" collapsed="false">
      <c r="A110" s="568" t="n">
        <v>95</v>
      </c>
      <c r="B110" s="569" t="str">
        <f aca="false">IF(基本情報入力シート!C147="","",基本情報入力シート!C147)</f>
        <v/>
      </c>
      <c r="C110" s="569"/>
      <c r="D110" s="569"/>
      <c r="E110" s="569"/>
      <c r="F110" s="569"/>
      <c r="G110" s="569"/>
      <c r="H110" s="569"/>
      <c r="I110" s="569"/>
      <c r="J110" s="570" t="str">
        <f aca="false">IF(基本情報入力シート!M147="","",基本情報入力シート!M147)</f>
        <v/>
      </c>
      <c r="K110" s="571" t="str">
        <f aca="false">IF(基本情報入力シート!R147="","",基本情報入力シート!R147)</f>
        <v/>
      </c>
      <c r="L110" s="571" t="str">
        <f aca="false">IF(基本情報入力シート!W147="","",基本情報入力シート!W147)</f>
        <v/>
      </c>
      <c r="M110" s="572" t="str">
        <f aca="false">IF(基本情報入力シート!X147="","",基本情報入力シート!X147)</f>
        <v/>
      </c>
      <c r="N110" s="573" t="str">
        <f aca="false">IF(基本情報入力シート!Y147="","",基本情報入力シート!Y147)</f>
        <v/>
      </c>
      <c r="O110" s="574"/>
      <c r="P110" s="575"/>
      <c r="Q110" s="554"/>
      <c r="R110" s="576"/>
      <c r="S110" s="577"/>
      <c r="T110" s="557" t="e">
        <f aca="false">IFERROR(S110*VLOOKUP(AE110,【参考】数式用3!$AD$3:$BA$14,MATCH(N110,【参考】数式用3!$AD$2:$BA$2,0)),"")))</f>
        <v>#N/A</v>
      </c>
      <c r="U110" s="578"/>
      <c r="V110" s="579"/>
      <c r="W110" s="580"/>
      <c r="X110" s="581" t="e">
        <f aca="false">IFERROR(V110*VLOOKUP(AF110,【参考】数式用3!$AD$15:$BA$23,MATCH(N110,【参考】数式用3!$AD$2:$BA$2,0)),"")))</f>
        <v>#N/A</v>
      </c>
      <c r="Y110" s="581"/>
      <c r="Z110" s="561"/>
      <c r="AA110" s="582"/>
      <c r="AB110" s="583" t="e">
        <f aca="false">IFERROR(AA110*VLOOKUP(AG110,【参考】数式用3!$AD$24:$BA$27,MATCH(N110,【参考】数式用3!$AD$2:$BA$2,0)),"")))</f>
        <v>#N/A</v>
      </c>
      <c r="AC110" s="584"/>
      <c r="AD110" s="565" t="str">
        <f aca="false">IF(OR(U110="特定加算Ⅰ",U110="特定加算Ⅱ"),IF(OR(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（病院等（老健以外）)",N110&lt;&gt;"（介護予防）短期入所療養介護（医療院）"),W110&lt;&gt;""),1,""),"")</f>
        <v/>
      </c>
      <c r="AE110" s="566" t="str">
        <f aca="false">IF(AND(O110="",R110=""),"",O110&amp;"から"&amp;R110)</f>
        <v/>
      </c>
      <c r="AF110" s="566" t="str">
        <f aca="false">IF(AND(P110="",U110=""),"",P110&amp;"から"&amp;U110)</f>
        <v/>
      </c>
      <c r="AG110" s="566" t="str">
        <f aca="false">IF(AND(Q110="",Z110=""),"",Q110&amp;"から"&amp;Z110)</f>
        <v/>
      </c>
    </row>
    <row r="111" customFormat="false" ht="24.95" hidden="false" customHeight="true" outlineLevel="0" collapsed="false">
      <c r="A111" s="568" t="n">
        <v>96</v>
      </c>
      <c r="B111" s="569" t="str">
        <f aca="false">IF(基本情報入力シート!C148="","",基本情報入力シート!C148)</f>
        <v/>
      </c>
      <c r="C111" s="569"/>
      <c r="D111" s="569"/>
      <c r="E111" s="569"/>
      <c r="F111" s="569"/>
      <c r="G111" s="569"/>
      <c r="H111" s="569"/>
      <c r="I111" s="569"/>
      <c r="J111" s="570" t="str">
        <f aca="false">IF(基本情報入力シート!M148="","",基本情報入力シート!M148)</f>
        <v/>
      </c>
      <c r="K111" s="571" t="str">
        <f aca="false">IF(基本情報入力シート!R148="","",基本情報入力シート!R148)</f>
        <v/>
      </c>
      <c r="L111" s="571" t="str">
        <f aca="false">IF(基本情報入力シート!W148="","",基本情報入力シート!W148)</f>
        <v/>
      </c>
      <c r="M111" s="572" t="str">
        <f aca="false">IF(基本情報入力シート!X148="","",基本情報入力シート!X148)</f>
        <v/>
      </c>
      <c r="N111" s="573" t="str">
        <f aca="false">IF(基本情報入力シート!Y148="","",基本情報入力シート!Y148)</f>
        <v/>
      </c>
      <c r="O111" s="574"/>
      <c r="P111" s="575"/>
      <c r="Q111" s="554"/>
      <c r="R111" s="576"/>
      <c r="S111" s="577"/>
      <c r="T111" s="557" t="e">
        <f aca="false">IFERROR(S111*VLOOKUP(AE111,【参考】数式用3!$AD$3:$BA$14,MATCH(N111,【参考】数式用3!$AD$2:$BA$2,0)),"")))</f>
        <v>#N/A</v>
      </c>
      <c r="U111" s="578"/>
      <c r="V111" s="579"/>
      <c r="W111" s="580"/>
      <c r="X111" s="581" t="e">
        <f aca="false">IFERROR(V111*VLOOKUP(AF111,【参考】数式用3!$AD$15:$BA$23,MATCH(N111,【参考】数式用3!$AD$2:$BA$2,0)),"")))</f>
        <v>#N/A</v>
      </c>
      <c r="Y111" s="581"/>
      <c r="Z111" s="561"/>
      <c r="AA111" s="582"/>
      <c r="AB111" s="583" t="e">
        <f aca="false">IFERROR(AA111*VLOOKUP(AG111,【参考】数式用3!$AD$24:$BA$27,MATCH(N111,【参考】数式用3!$AD$2:$BA$2,0)),"")))</f>
        <v>#N/A</v>
      </c>
      <c r="AC111" s="584"/>
      <c r="AD111" s="565" t="str">
        <f aca="false">IF(OR(U111="特定加算Ⅰ",U111="特定加算Ⅱ"),IF(OR(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（病院等（老健以外）)",N111&lt;&gt;"（介護予防）短期入所療養介護（医療院）"),W111&lt;&gt;""),1,""),"")</f>
        <v/>
      </c>
      <c r="AE111" s="566" t="str">
        <f aca="false">IF(AND(O111="",R111=""),"",O111&amp;"から"&amp;R111)</f>
        <v/>
      </c>
      <c r="AF111" s="566" t="str">
        <f aca="false">IF(AND(P111="",U111=""),"",P111&amp;"から"&amp;U111)</f>
        <v/>
      </c>
      <c r="AG111" s="566" t="str">
        <f aca="false">IF(AND(Q111="",Z111=""),"",Q111&amp;"から"&amp;Z111)</f>
        <v/>
      </c>
    </row>
    <row r="112" customFormat="false" ht="24.95" hidden="false" customHeight="true" outlineLevel="0" collapsed="false">
      <c r="A112" s="568" t="n">
        <v>97</v>
      </c>
      <c r="B112" s="569" t="str">
        <f aca="false">IF(基本情報入力シート!C149="","",基本情報入力シート!C149)</f>
        <v/>
      </c>
      <c r="C112" s="569"/>
      <c r="D112" s="569"/>
      <c r="E112" s="569"/>
      <c r="F112" s="569"/>
      <c r="G112" s="569"/>
      <c r="H112" s="569"/>
      <c r="I112" s="569"/>
      <c r="J112" s="570" t="str">
        <f aca="false">IF(基本情報入力シート!M149="","",基本情報入力シート!M149)</f>
        <v/>
      </c>
      <c r="K112" s="571" t="str">
        <f aca="false">IF(基本情報入力シート!R149="","",基本情報入力シート!R149)</f>
        <v/>
      </c>
      <c r="L112" s="571" t="str">
        <f aca="false">IF(基本情報入力シート!W149="","",基本情報入力シート!W149)</f>
        <v/>
      </c>
      <c r="M112" s="572" t="str">
        <f aca="false">IF(基本情報入力シート!X149="","",基本情報入力シート!X149)</f>
        <v/>
      </c>
      <c r="N112" s="573" t="str">
        <f aca="false">IF(基本情報入力シート!Y149="","",基本情報入力シート!Y149)</f>
        <v/>
      </c>
      <c r="O112" s="574"/>
      <c r="P112" s="575"/>
      <c r="Q112" s="554"/>
      <c r="R112" s="576"/>
      <c r="S112" s="577"/>
      <c r="T112" s="557" t="e">
        <f aca="false">IFERROR(S112*VLOOKUP(AE112,【参考】数式用3!$AD$3:$BA$14,MATCH(N112,【参考】数式用3!$AD$2:$BA$2,0)),"")))</f>
        <v>#N/A</v>
      </c>
      <c r="U112" s="578"/>
      <c r="V112" s="579"/>
      <c r="W112" s="580"/>
      <c r="X112" s="581" t="e">
        <f aca="false">IFERROR(V112*VLOOKUP(AF112,【参考】数式用3!$AD$15:$BA$23,MATCH(N112,【参考】数式用3!$AD$2:$BA$2,0)),"")))</f>
        <v>#N/A</v>
      </c>
      <c r="Y112" s="581"/>
      <c r="Z112" s="561"/>
      <c r="AA112" s="582"/>
      <c r="AB112" s="583" t="e">
        <f aca="false">IFERROR(AA112*VLOOKUP(AG112,【参考】数式用3!$AD$24:$BA$27,MATCH(N112,【参考】数式用3!$AD$2:$BA$2,0)),"")))</f>
        <v>#N/A</v>
      </c>
      <c r="AC112" s="584"/>
      <c r="AD112" s="565" t="str">
        <f aca="false">IF(OR(U112="特定加算Ⅰ",U112="特定加算Ⅱ"),IF(OR(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（病院等（老健以外）)",N112&lt;&gt;"（介護予防）短期入所療養介護（医療院）"),W112&lt;&gt;""),1,""),"")</f>
        <v/>
      </c>
      <c r="AE112" s="566" t="str">
        <f aca="false">IF(AND(O112="",R112=""),"",O112&amp;"から"&amp;R112)</f>
        <v/>
      </c>
      <c r="AF112" s="566" t="str">
        <f aca="false">IF(AND(P112="",U112=""),"",P112&amp;"から"&amp;U112)</f>
        <v/>
      </c>
      <c r="AG112" s="566" t="str">
        <f aca="false">IF(AND(Q112="",Z112=""),"",Q112&amp;"から"&amp;Z112)</f>
        <v/>
      </c>
    </row>
    <row r="113" customFormat="false" ht="24.95" hidden="false" customHeight="true" outlineLevel="0" collapsed="false">
      <c r="A113" s="568" t="n">
        <v>98</v>
      </c>
      <c r="B113" s="569" t="str">
        <f aca="false">IF(基本情報入力シート!C150="","",基本情報入力シート!C150)</f>
        <v/>
      </c>
      <c r="C113" s="569"/>
      <c r="D113" s="569"/>
      <c r="E113" s="569"/>
      <c r="F113" s="569"/>
      <c r="G113" s="569"/>
      <c r="H113" s="569"/>
      <c r="I113" s="569"/>
      <c r="J113" s="570" t="str">
        <f aca="false">IF(基本情報入力シート!M150="","",基本情報入力シート!M150)</f>
        <v/>
      </c>
      <c r="K113" s="571" t="str">
        <f aca="false">IF(基本情報入力シート!R150="","",基本情報入力シート!R150)</f>
        <v/>
      </c>
      <c r="L113" s="571" t="str">
        <f aca="false">IF(基本情報入力シート!W150="","",基本情報入力シート!W150)</f>
        <v/>
      </c>
      <c r="M113" s="572" t="str">
        <f aca="false">IF(基本情報入力シート!X150="","",基本情報入力シート!X150)</f>
        <v/>
      </c>
      <c r="N113" s="573" t="str">
        <f aca="false">IF(基本情報入力シート!Y150="","",基本情報入力シート!Y150)</f>
        <v/>
      </c>
      <c r="O113" s="574"/>
      <c r="P113" s="575"/>
      <c r="Q113" s="554"/>
      <c r="R113" s="576"/>
      <c r="S113" s="577"/>
      <c r="T113" s="557" t="e">
        <f aca="false">IFERROR(S113*VLOOKUP(AE113,【参考】数式用3!$AD$3:$BA$14,MATCH(N113,【参考】数式用3!$AD$2:$BA$2,0)),"")))</f>
        <v>#N/A</v>
      </c>
      <c r="U113" s="578"/>
      <c r="V113" s="579"/>
      <c r="W113" s="580"/>
      <c r="X113" s="581" t="e">
        <f aca="false">IFERROR(V113*VLOOKUP(AF113,【参考】数式用3!$AD$15:$BA$23,MATCH(N113,【参考】数式用3!$AD$2:$BA$2,0)),"")))</f>
        <v>#N/A</v>
      </c>
      <c r="Y113" s="581"/>
      <c r="Z113" s="561"/>
      <c r="AA113" s="582"/>
      <c r="AB113" s="583" t="e">
        <f aca="false">IFERROR(AA113*VLOOKUP(AG113,【参考】数式用3!$AD$24:$BA$27,MATCH(N113,【参考】数式用3!$AD$2:$BA$2,0)),"")))</f>
        <v>#N/A</v>
      </c>
      <c r="AC113" s="584"/>
      <c r="AD113" s="565" t="str">
        <f aca="false">IF(OR(U113="特定加算Ⅰ",U113="特定加算Ⅱ"),IF(OR(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（病院等（老健以外）)",N113&lt;&gt;"（介護予防）短期入所療養介護（医療院）"),W113&lt;&gt;""),1,""),"")</f>
        <v/>
      </c>
      <c r="AE113" s="566" t="str">
        <f aca="false">IF(AND(O113="",R113=""),"",O113&amp;"から"&amp;R113)</f>
        <v/>
      </c>
      <c r="AF113" s="566" t="str">
        <f aca="false">IF(AND(P113="",U113=""),"",P113&amp;"から"&amp;U113)</f>
        <v/>
      </c>
      <c r="AG113" s="566" t="str">
        <f aca="false">IF(AND(Q113="",Z113=""),"",Q113&amp;"から"&amp;Z113)</f>
        <v/>
      </c>
    </row>
    <row r="114" customFormat="false" ht="24.95" hidden="false" customHeight="true" outlineLevel="0" collapsed="false">
      <c r="A114" s="568" t="n">
        <v>99</v>
      </c>
      <c r="B114" s="569" t="str">
        <f aca="false">IF(基本情報入力シート!C151="","",基本情報入力シート!C151)</f>
        <v/>
      </c>
      <c r="C114" s="569"/>
      <c r="D114" s="569"/>
      <c r="E114" s="569"/>
      <c r="F114" s="569"/>
      <c r="G114" s="569"/>
      <c r="H114" s="569"/>
      <c r="I114" s="569"/>
      <c r="J114" s="570" t="str">
        <f aca="false">IF(基本情報入力シート!M151="","",基本情報入力シート!M151)</f>
        <v/>
      </c>
      <c r="K114" s="571" t="str">
        <f aca="false">IF(基本情報入力シート!R151="","",基本情報入力シート!R151)</f>
        <v/>
      </c>
      <c r="L114" s="571" t="str">
        <f aca="false">IF(基本情報入力シート!W151="","",基本情報入力シート!W151)</f>
        <v/>
      </c>
      <c r="M114" s="572" t="str">
        <f aca="false">IF(基本情報入力シート!X151="","",基本情報入力シート!X151)</f>
        <v/>
      </c>
      <c r="N114" s="573" t="str">
        <f aca="false">IF(基本情報入力シート!Y151="","",基本情報入力シート!Y151)</f>
        <v/>
      </c>
      <c r="O114" s="574"/>
      <c r="P114" s="575"/>
      <c r="Q114" s="554"/>
      <c r="R114" s="576"/>
      <c r="S114" s="577"/>
      <c r="T114" s="557" t="e">
        <f aca="false">IFERROR(S114*VLOOKUP(AE114,【参考】数式用3!$AD$3:$BA$14,MATCH(N114,【参考】数式用3!$AD$2:$BA$2,0)),"")))</f>
        <v>#N/A</v>
      </c>
      <c r="U114" s="578"/>
      <c r="V114" s="579"/>
      <c r="W114" s="580"/>
      <c r="X114" s="581" t="e">
        <f aca="false">IFERROR(V114*VLOOKUP(AF114,【参考】数式用3!$AD$15:$BA$23,MATCH(N114,【参考】数式用3!$AD$2:$BA$2,0)),"")))</f>
        <v>#N/A</v>
      </c>
      <c r="Y114" s="581"/>
      <c r="Z114" s="561"/>
      <c r="AA114" s="582"/>
      <c r="AB114" s="583" t="e">
        <f aca="false">IFERROR(AA114*VLOOKUP(AG114,【参考】数式用3!$AD$24:$BA$27,MATCH(N114,【参考】数式用3!$AD$2:$BA$2,0)),"")))</f>
        <v>#N/A</v>
      </c>
      <c r="AC114" s="584"/>
      <c r="AD114" s="565" t="str">
        <f aca="false">IF(OR(U114="特定加算Ⅰ",U114="特定加算Ⅱ"),IF(OR(AND(N114&lt;&gt;"訪問型サービス（総合事業）",N114&lt;&gt;"通所型サービス（総合事業）",N114&lt;&gt;"（介護予防）短期入所生活介護",N114&lt;&gt;"（介護予防）短期入所療養介護（老健）",N114&lt;&gt;"（介護予防）短期入所療養介護 （病院等（老健以外）)",N114&lt;&gt;"（介護予防）短期入所療養介護（医療院）"),W114&lt;&gt;""),1,""),"")</f>
        <v/>
      </c>
      <c r="AE114" s="566" t="str">
        <f aca="false">IF(AND(O114="",R114=""),"",O114&amp;"から"&amp;R114)</f>
        <v/>
      </c>
      <c r="AF114" s="566" t="str">
        <f aca="false">IF(AND(P114="",U114=""),"",P114&amp;"から"&amp;U114)</f>
        <v/>
      </c>
      <c r="AG114" s="566" t="str">
        <f aca="false">IF(AND(Q114="",Z114=""),"",Q114&amp;"から"&amp;Z114)</f>
        <v/>
      </c>
    </row>
    <row r="115" customFormat="false" ht="24.95" hidden="false" customHeight="true" outlineLevel="0" collapsed="false">
      <c r="A115" s="568" t="n">
        <v>100</v>
      </c>
      <c r="B115" s="569" t="str">
        <f aca="false">IF(基本情報入力シート!C152="","",基本情報入力シート!C152)</f>
        <v/>
      </c>
      <c r="C115" s="569"/>
      <c r="D115" s="569"/>
      <c r="E115" s="569"/>
      <c r="F115" s="569"/>
      <c r="G115" s="569"/>
      <c r="H115" s="569"/>
      <c r="I115" s="569"/>
      <c r="J115" s="571" t="str">
        <f aca="false">IF(基本情報入力シート!M152="","",基本情報入力シート!M152)</f>
        <v/>
      </c>
      <c r="K115" s="571" t="str">
        <f aca="false">IF(基本情報入力シート!R152="","",基本情報入力シート!R152)</f>
        <v/>
      </c>
      <c r="L115" s="571" t="str">
        <f aca="false">IF(基本情報入力シート!W152="","",基本情報入力シート!W152)</f>
        <v/>
      </c>
      <c r="M115" s="585" t="str">
        <f aca="false">IF(基本情報入力シート!X152="","",基本情報入力シート!X152)</f>
        <v/>
      </c>
      <c r="N115" s="591" t="str">
        <f aca="false">IF(基本情報入力シート!Y152="","",基本情報入力シート!Y152)</f>
        <v/>
      </c>
      <c r="O115" s="574"/>
      <c r="P115" s="575"/>
      <c r="Q115" s="554"/>
      <c r="R115" s="574"/>
      <c r="S115" s="587"/>
      <c r="T115" s="592" t="e">
        <f aca="false">IFERROR(S115*VLOOKUP(AE115,【参考】数式用3!$AD$3:$BA$14,MATCH(N115,【参考】数式用3!$AD$2:$BA$2,0)),"")))</f>
        <v>#N/A</v>
      </c>
      <c r="U115" s="588"/>
      <c r="V115" s="580"/>
      <c r="W115" s="580"/>
      <c r="X115" s="581" t="e">
        <f aca="false">IFERROR(V115*VLOOKUP(AF115,【参考】数式用3!$AD$15:$BA$23,MATCH(N115,【参考】数式用3!$AD$2:$BA$2,0)),"")))</f>
        <v>#N/A</v>
      </c>
      <c r="Y115" s="581"/>
      <c r="Z115" s="593"/>
      <c r="AA115" s="590"/>
      <c r="AB115" s="583" t="e">
        <f aca="false">IFERROR(AA115*VLOOKUP(AG115,【参考】数式用3!$AD$24:$BA$27,MATCH(N115,【参考】数式用3!$AD$2:$BA$2,0)),"")))</f>
        <v>#N/A</v>
      </c>
      <c r="AC115" s="584"/>
      <c r="AD115" s="565" t="str">
        <f aca="false">IF(OR(U115="特定加算Ⅰ",U115="特定加算Ⅱ"),IF(OR(AND(N115&lt;&gt;"訪問型サービス（総合事業）",N115&lt;&gt;"通所型サービス（総合事業）",N115&lt;&gt;"（介護予防）短期入所生活介護",N115&lt;&gt;"（介護予防）短期入所療養介護（老健）",N115&lt;&gt;"（介護予防）短期入所療養介護 （病院等（老健以外）)",N115&lt;&gt;"（介護予防）短期入所療養介護（医療院）"),W115&lt;&gt;""),1,""),"")</f>
        <v/>
      </c>
      <c r="AE115" s="566" t="str">
        <f aca="false">IF(AND(O115="",R115=""),"",O115&amp;"から"&amp;R115)</f>
        <v/>
      </c>
      <c r="AF115" s="566" t="str">
        <f aca="false">IF(AND(P115="",U115=""),"",P115&amp;"から"&amp;U115)</f>
        <v/>
      </c>
      <c r="AG115" s="566" t="str">
        <f aca="false">IF(AND(Q115="",Z115=""),"",Q115&amp;"から"&amp;Z115)</f>
        <v/>
      </c>
    </row>
  </sheetData>
  <sheetProtection algorithmName="SHA-512" hashValue="GoGqdcGqB/DpoI+w/G5AAr7lC9XzZ4KMOEzK7/9ejReIF653A85v25fIE1mptBJKjgYp/v7pHzezlJyKNaDP7g==" saltValue="9t9vJIJQoh5rzLrqfbT3kw==" spinCount="100000" sheet="true" formatCells="false" formatColumns="false" formatRows="false" sort="false" autoFilter="false"/>
  <autoFilter ref="B15:N15"/>
  <mergeCells count="243">
    <mergeCell ref="AB1:AC1"/>
    <mergeCell ref="A3:E3"/>
    <mergeCell ref="F3:M3"/>
    <mergeCell ref="B5:M5"/>
    <mergeCell ref="B6:M6"/>
    <mergeCell ref="B7:M7"/>
    <mergeCell ref="B8:C8"/>
    <mergeCell ref="D8:M8"/>
    <mergeCell ref="R8:R9"/>
    <mergeCell ref="S8:U8"/>
    <mergeCell ref="W8:W9"/>
    <mergeCell ref="X8:AB9"/>
    <mergeCell ref="B9:M9"/>
    <mergeCell ref="S9:U9"/>
    <mergeCell ref="B11:X11"/>
    <mergeCell ref="A12:A15"/>
    <mergeCell ref="B12:I15"/>
    <mergeCell ref="J12:J15"/>
    <mergeCell ref="K12:L14"/>
    <mergeCell ref="M12:M15"/>
    <mergeCell ref="N12:N15"/>
    <mergeCell ref="O12:Q12"/>
    <mergeCell ref="R12:AC12"/>
    <mergeCell ref="AD12:AD14"/>
    <mergeCell ref="AE12:AE15"/>
    <mergeCell ref="AF12:AF15"/>
    <mergeCell ref="AG12:AG15"/>
    <mergeCell ref="O13:O15"/>
    <mergeCell ref="P13:P15"/>
    <mergeCell ref="Q13:Q15"/>
    <mergeCell ref="R13:T13"/>
    <mergeCell ref="U13:Y13"/>
    <mergeCell ref="Z13:AC13"/>
    <mergeCell ref="R14:R15"/>
    <mergeCell ref="S14:S15"/>
    <mergeCell ref="T14:T15"/>
    <mergeCell ref="U14:U15"/>
    <mergeCell ref="V14:V15"/>
    <mergeCell ref="X14:Y15"/>
    <mergeCell ref="Z14:Z15"/>
    <mergeCell ref="AA14:AA15"/>
    <mergeCell ref="AB14:AB15"/>
    <mergeCell ref="AC14:AC15"/>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s>
  <conditionalFormatting sqref="W8">
    <cfRule type="expression" priority="2" aboveAverage="0" equalAverage="0" bottom="0" percent="0" rank="0" text="" dxfId="46">
      <formula>$W$8="○"</formula>
    </cfRule>
  </conditionalFormatting>
  <conditionalFormatting sqref="X8">
    <cfRule type="expression" priority="3" aboveAverage="0" equalAverage="0" bottom="0" percent="0" rank="0" text="" dxfId="47">
      <formula>$W$8&lt;&gt;"×"</formula>
    </cfRule>
  </conditionalFormatting>
  <conditionalFormatting sqref="V16:V116">
    <cfRule type="expression" priority="4" aboveAverage="0" equalAverage="0" bottom="0" percent="0" rank="0" text="" dxfId="48">
      <formula>OR(U16="特定加算なし",U16="")</formula>
    </cfRule>
  </conditionalFormatting>
  <conditionalFormatting sqref="AA16:AA116">
    <cfRule type="expression" priority="5" aboveAverage="0" equalAverage="0" bottom="0" percent="0" rank="0" text="" dxfId="49">
      <formula>OR(Z16="ベア加算なし",Z16="")</formula>
    </cfRule>
  </conditionalFormatting>
  <conditionalFormatting sqref="S16:S116">
    <cfRule type="expression" priority="6" aboveAverage="0" equalAverage="0" bottom="0" percent="0" rank="0" text="" dxfId="50">
      <formula>R16=""</formula>
    </cfRule>
  </conditionalFormatting>
  <conditionalFormatting sqref="W16:W116">
    <cfRule type="expression" priority="7" aboveAverage="0" equalAverage="0" bottom="0" percent="0" rank="0" text="" dxfId="51">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priority="8" aboveAverage="0" equalAverage="0" bottom="0" percent="0" rank="0" text="" dxfId="52">
      <formula>$N16=""</formula>
    </cfRule>
  </conditionalFormatting>
  <conditionalFormatting sqref="AC16:AC115">
    <cfRule type="expression" priority="9" aboveAverage="0" equalAverage="0" bottom="0" percent="0" rank="0" text="" dxfId="53">
      <formula>AB16&lt;&gt;""</formula>
    </cfRule>
  </conditionalFormatting>
  <dataValidations count="7">
    <dataValidation allowBlank="true" operator="between" showDropDown="false" showErrorMessage="true" showInputMessage="true" sqref="B16:B115" type="none">
      <formula1>0</formula1>
      <formula2>0</formula2>
    </dataValidation>
    <dataValidation allowBlank="true" operator="greaterThanOrEqual" prompt="要件を満たす職員数を記入してください。" showDropDown="false" showErrorMessage="true" showInputMessage="true" sqref="W16:W115" type="whole">
      <formula1>0</formula1>
      <formula2>0</formula2>
    </dataValidation>
    <dataValidation allowBlank="true" operator="between" showDropDown="false" showErrorMessage="true" showInputMessage="true" sqref="R16:R115" type="list">
      <formula1>【参考】数式用!$B$4:$D$4</formula1>
      <formula2>0</formula2>
    </dataValidation>
    <dataValidation allowBlank="true" operator="between" showDropDown="false" showErrorMessage="true" showInputMessage="true" sqref="P16:P115 U16:U115" type="list">
      <formula1>【参考】数式用!$F$4:$H$4</formula1>
      <formula2>0</formula2>
    </dataValidation>
    <dataValidation allowBlank="true" operator="between" showDropDown="false" showErrorMessage="true" showInputMessage="true" sqref="Q16:Q115 Z16:Z115" type="list">
      <formula1>【参考】数式用!$I$4:$J$4</formula1>
      <formula2>0</formula2>
    </dataValidation>
    <dataValidation allowBlank="true" operator="between" showDropDown="false" showErrorMessage="true" showInputMessage="true" sqref="O16:O115" type="list">
      <formula1>【参考】数式用!$B$4:$E$4</formula1>
      <formula2>0</formula2>
    </dataValidation>
    <dataValidation allowBlank="true" operator="between" showDropDown="false" showErrorMessage="true" showInputMessage="true" sqref="AC16:AC115"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H113"/>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594" width="5.46"/>
    <col collapsed="false" customWidth="true" hidden="false" outlineLevel="0" max="9" min="2" style="1" width="1.72"/>
    <col collapsed="false" customWidth="true" hidden="false" outlineLevel="0" max="10" min="10" style="1" width="20.11"/>
    <col collapsed="false" customWidth="true" hidden="false" outlineLevel="0" max="11" min="11" style="1" width="9.33"/>
    <col collapsed="false" customWidth="true" hidden="false" outlineLevel="0" max="12" min="12" style="1" width="11.63"/>
    <col collapsed="false" customWidth="true" hidden="false" outlineLevel="0" max="13" min="13" style="1" width="22.26"/>
    <col collapsed="false" customWidth="true" hidden="false" outlineLevel="0" max="14" min="14" style="1" width="22.4"/>
    <col collapsed="false" customWidth="true" hidden="false" outlineLevel="0" max="15" min="15" style="1" width="15.37"/>
    <col collapsed="false" customWidth="true" hidden="false" outlineLevel="0" max="16" min="16" style="1" width="4.74"/>
    <col collapsed="false" customWidth="true" hidden="false" outlineLevel="0" max="17" min="17" style="1" width="6.89"/>
    <col collapsed="false" customWidth="true" hidden="false" outlineLevel="0" max="18" min="18" style="1" width="12.21"/>
    <col collapsed="false" customWidth="true" hidden="false" outlineLevel="0" max="19" min="19" style="595" width="8.04"/>
    <col collapsed="false" customWidth="true" hidden="false" outlineLevel="0" max="20" min="20" style="1" width="8.19"/>
    <col collapsed="false" customWidth="true" hidden="false" outlineLevel="0" max="21" min="21" style="1" width="5.89"/>
    <col collapsed="false" customWidth="true" hidden="false" outlineLevel="0" max="22" min="22" style="1" width="13.5"/>
    <col collapsed="false" customWidth="true" hidden="false" outlineLevel="0" max="23" min="23" style="1" width="11.77"/>
    <col collapsed="false" customWidth="true" hidden="false" outlineLevel="0" max="24" min="24" style="1" width="12.21"/>
    <col collapsed="false" customWidth="true" hidden="false" outlineLevel="0" max="25" min="25" style="1" width="7.9"/>
    <col collapsed="false" customWidth="true" hidden="false" outlineLevel="0" max="26" min="26" style="1" width="4.46"/>
    <col collapsed="false" customWidth="true" hidden="false" outlineLevel="0" max="27" min="27" style="595" width="8.76"/>
    <col collapsed="false" customWidth="true" hidden="false" outlineLevel="0" max="28" min="28" style="1" width="13.36"/>
    <col collapsed="false" customWidth="true" hidden="false" outlineLevel="0" max="29" min="29" style="1" width="13.64"/>
    <col collapsed="false" customWidth="true" hidden="true" outlineLevel="0" max="30" min="30" style="491" width="12.07"/>
    <col collapsed="false" customWidth="true" hidden="true" outlineLevel="0" max="31" min="31" style="491" width="12.35"/>
    <col collapsed="false" customWidth="true" hidden="true" outlineLevel="0" max="33" min="32" style="491" width="28.44"/>
    <col collapsed="false" customWidth="false" hidden="false" outlineLevel="0" max="1024" min="34" style="491" width="10.34"/>
  </cols>
  <sheetData>
    <row r="1" customFormat="false" ht="27" hidden="false" customHeight="true" outlineLevel="0" collapsed="false">
      <c r="A1" s="596" t="s">
        <v>325</v>
      </c>
      <c r="B1" s="493"/>
      <c r="C1" s="63"/>
      <c r="D1" s="63"/>
      <c r="E1" s="63"/>
      <c r="F1" s="63"/>
      <c r="G1" s="63"/>
      <c r="H1" s="63"/>
      <c r="I1" s="63"/>
      <c r="J1" s="63"/>
      <c r="K1" s="63"/>
      <c r="L1" s="63"/>
      <c r="M1" s="63"/>
      <c r="N1" s="63"/>
      <c r="O1" s="62"/>
      <c r="P1" s="62"/>
      <c r="Q1" s="62"/>
      <c r="R1" s="62"/>
      <c r="S1" s="272"/>
      <c r="T1" s="62"/>
      <c r="U1" s="62"/>
      <c r="V1" s="62"/>
      <c r="W1" s="62"/>
      <c r="X1" s="62"/>
      <c r="Y1" s="62"/>
      <c r="Z1" s="494" t="s">
        <v>64</v>
      </c>
      <c r="AA1" s="494"/>
      <c r="AB1" s="494" t="str">
        <f aca="false">IF(基本情報入力シート!C32="","",基本情報入力シート!C32)</f>
        <v>○○市</v>
      </c>
      <c r="AC1" s="494"/>
    </row>
    <row r="2" customFormat="false" ht="10.5" hidden="false" customHeight="true" outlineLevel="0" collapsed="false">
      <c r="A2" s="597"/>
      <c r="B2" s="63"/>
      <c r="C2" s="63"/>
      <c r="D2" s="63"/>
      <c r="E2" s="63"/>
      <c r="F2" s="63"/>
      <c r="G2" s="63"/>
      <c r="H2" s="63"/>
      <c r="I2" s="63"/>
      <c r="J2" s="63"/>
      <c r="K2" s="63"/>
      <c r="L2" s="63"/>
      <c r="M2" s="63"/>
      <c r="N2" s="63"/>
      <c r="O2" s="62"/>
      <c r="P2" s="62"/>
      <c r="Q2" s="62"/>
      <c r="R2" s="62"/>
      <c r="S2" s="272"/>
      <c r="T2" s="62"/>
      <c r="U2" s="62"/>
      <c r="V2" s="62"/>
      <c r="W2" s="62"/>
      <c r="X2" s="62"/>
      <c r="Y2" s="62"/>
      <c r="Z2" s="62"/>
      <c r="AA2" s="272"/>
      <c r="AB2" s="62"/>
      <c r="AC2" s="62"/>
    </row>
    <row r="3" customFormat="false" ht="23.25" hidden="false" customHeight="true" outlineLevel="0" collapsed="false">
      <c r="A3" s="496" t="s">
        <v>12</v>
      </c>
      <c r="B3" s="496"/>
      <c r="C3" s="496"/>
      <c r="D3" s="496"/>
      <c r="E3" s="496"/>
      <c r="F3" s="497" t="str">
        <f aca="false">IF(基本情報入力シート!M37="","",基本情報入力シート!M37)</f>
        <v>○○ケアサービス</v>
      </c>
      <c r="G3" s="497"/>
      <c r="H3" s="497"/>
      <c r="I3" s="497"/>
      <c r="J3" s="497"/>
      <c r="K3" s="497"/>
      <c r="L3" s="497"/>
      <c r="M3" s="497"/>
      <c r="N3" s="62"/>
      <c r="O3" s="63"/>
      <c r="P3" s="63"/>
      <c r="Q3" s="62"/>
      <c r="R3" s="62"/>
      <c r="S3" s="272"/>
      <c r="T3" s="62"/>
      <c r="U3" s="62"/>
      <c r="V3" s="62"/>
      <c r="W3" s="62"/>
      <c r="X3" s="62"/>
      <c r="Y3" s="62"/>
      <c r="Z3" s="62"/>
      <c r="AA3" s="272"/>
      <c r="AB3" s="62"/>
      <c r="AC3" s="62"/>
    </row>
    <row r="4" customFormat="false" ht="21" hidden="false" customHeight="true" outlineLevel="0" collapsed="false">
      <c r="A4" s="598"/>
      <c r="B4" s="498"/>
      <c r="C4" s="498"/>
      <c r="D4" s="499"/>
      <c r="E4" s="499"/>
      <c r="F4" s="499"/>
      <c r="G4" s="499"/>
      <c r="H4" s="499"/>
      <c r="I4" s="499"/>
      <c r="J4" s="499"/>
      <c r="K4" s="499"/>
      <c r="L4" s="499"/>
      <c r="M4" s="63"/>
      <c r="N4" s="63"/>
      <c r="O4" s="63"/>
      <c r="P4" s="63"/>
      <c r="Q4" s="62"/>
      <c r="R4" s="248" t="s">
        <v>291</v>
      </c>
      <c r="S4" s="212"/>
      <c r="T4" s="212"/>
      <c r="U4" s="212"/>
      <c r="V4" s="212"/>
      <c r="W4" s="212"/>
      <c r="X4" s="212"/>
      <c r="Y4" s="212"/>
      <c r="Z4" s="212"/>
      <c r="AA4" s="212"/>
      <c r="AB4" s="212"/>
      <c r="AC4" s="212"/>
    </row>
    <row r="5" customFormat="false" ht="25.5" hidden="false" customHeight="true" outlineLevel="0" collapsed="false">
      <c r="A5" s="599"/>
      <c r="B5" s="505" t="s">
        <v>326</v>
      </c>
      <c r="C5" s="505"/>
      <c r="D5" s="505"/>
      <c r="E5" s="505"/>
      <c r="F5" s="505"/>
      <c r="G5" s="505"/>
      <c r="H5" s="505"/>
      <c r="I5" s="505"/>
      <c r="J5" s="505"/>
      <c r="K5" s="505"/>
      <c r="L5" s="505"/>
      <c r="M5" s="505"/>
      <c r="N5" s="501" t="n">
        <f aca="false">IFERROR(SUM(P14:Q113)+SUM(X14:X113),"")</f>
        <v>44370000</v>
      </c>
      <c r="O5" s="502" t="s">
        <v>74</v>
      </c>
      <c r="P5" s="62"/>
      <c r="Q5" s="62"/>
      <c r="R5" s="509" t="s">
        <v>327</v>
      </c>
      <c r="S5" s="510" t="s">
        <v>294</v>
      </c>
      <c r="T5" s="510"/>
      <c r="U5" s="510"/>
      <c r="V5" s="510"/>
      <c r="W5" s="510"/>
      <c r="X5" s="510"/>
      <c r="Y5" s="511" t="n">
        <f aca="false">SUM(T14:U113)</f>
        <v>2</v>
      </c>
      <c r="Z5" s="600" t="str">
        <f aca="false">IF(AG6="旧特定加算相当なし","",IF(Y5&gt;=Y6,"○","×"))</f>
        <v>○</v>
      </c>
      <c r="AA5" s="601" t="s">
        <v>295</v>
      </c>
      <c r="AB5" s="601"/>
      <c r="AC5" s="601"/>
      <c r="AD5" s="503" t="str">
        <f aca="false">IF(OR(AD6="旧処遇加算Ⅰ相当あり",AD7="旧処遇加算Ⅰ相当あり"),"旧処遇加算Ⅰ相当あり","旧処遇加算Ⅰ相当なし")</f>
        <v>旧処遇加算Ⅰ相当あり</v>
      </c>
      <c r="AE5" s="503"/>
      <c r="AF5" s="503" t="str">
        <f aca="false">IF(OR(AF6="旧処遇加算Ⅰ・Ⅱ相当あり",AF7="旧処遇加算Ⅰ・Ⅱ相当あり"),"旧処遇加算Ⅰ・Ⅱ相当あり","旧処遇加算Ⅰ・Ⅱ相当なし")</f>
        <v>旧処遇加算Ⅰ・Ⅱ相当あり</v>
      </c>
      <c r="AG5" s="503" t="str">
        <f aca="false">IF(OR(AG6="旧特定加算相当あり",AG7="旧特定加算相当あり"),"旧特定加算相当あり","旧特定加算相当なし")</f>
        <v>旧特定加算相当あり</v>
      </c>
    </row>
    <row r="6" customFormat="false" ht="25.5" hidden="false" customHeight="true" outlineLevel="0" collapsed="false">
      <c r="A6" s="599"/>
      <c r="B6" s="506"/>
      <c r="C6" s="506"/>
      <c r="D6" s="507" t="s">
        <v>328</v>
      </c>
      <c r="E6" s="507"/>
      <c r="F6" s="507"/>
      <c r="G6" s="507"/>
      <c r="H6" s="507"/>
      <c r="I6" s="507"/>
      <c r="J6" s="507"/>
      <c r="K6" s="507"/>
      <c r="L6" s="507"/>
      <c r="M6" s="507"/>
      <c r="N6" s="504" t="n">
        <f aca="false">SUM(R$14:R$113,Z$14:Z$113)</f>
        <v>3685500</v>
      </c>
      <c r="O6" s="502" t="s">
        <v>74</v>
      </c>
      <c r="P6" s="62"/>
      <c r="Q6" s="62"/>
      <c r="R6" s="509"/>
      <c r="S6" s="510" t="s">
        <v>329</v>
      </c>
      <c r="T6" s="510"/>
      <c r="U6" s="510"/>
      <c r="V6" s="510"/>
      <c r="W6" s="510"/>
      <c r="X6" s="510"/>
      <c r="Y6" s="517" t="n">
        <f aca="false">SUM(AD:AD)</f>
        <v>2</v>
      </c>
      <c r="Z6" s="600"/>
      <c r="AA6" s="601"/>
      <c r="AB6" s="601"/>
      <c r="AC6" s="601"/>
      <c r="AD6" s="503" t="str">
        <f aca="false">IF((COUNTIF(O:O,"新加算Ⅰ")+COUNTIF(O:O,"新加算Ⅱ")+COUNTIF(O:O,"新加算Ⅲ")+COUNTIF(O:O,"新加算Ⅴ（１）")+COUNTIF(O:O,"新加算Ⅴ（３）")+COUNTIF(O:O,"新加算Ⅴ（８）"))&gt;=1,"旧処遇加算Ⅰ相当あり","旧処遇加算Ⅰ相当なし")</f>
        <v>旧処遇加算Ⅰ相当あり</v>
      </c>
      <c r="AE6" s="503"/>
      <c r="AF6" s="503" t="str">
        <f aca="false">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503" t="str">
        <f aca="false">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customFormat="false" ht="25.5" hidden="false" customHeight="true" outlineLevel="0" collapsed="false">
      <c r="A7" s="599"/>
      <c r="B7" s="515" t="s">
        <v>330</v>
      </c>
      <c r="C7" s="515"/>
      <c r="D7" s="515"/>
      <c r="E7" s="515"/>
      <c r="F7" s="515"/>
      <c r="G7" s="515"/>
      <c r="H7" s="515"/>
      <c r="I7" s="515"/>
      <c r="J7" s="515"/>
      <c r="K7" s="515"/>
      <c r="L7" s="515"/>
      <c r="M7" s="515"/>
      <c r="N7" s="602" t="n">
        <f aca="false">SUM(V:V,AC:AC)</f>
        <v>18133143.4913588</v>
      </c>
      <c r="O7" s="502" t="s">
        <v>74</v>
      </c>
      <c r="P7" s="62"/>
      <c r="Q7" s="62"/>
      <c r="R7" s="509" t="s">
        <v>331</v>
      </c>
      <c r="S7" s="510" t="s">
        <v>294</v>
      </c>
      <c r="T7" s="510"/>
      <c r="U7" s="510"/>
      <c r="V7" s="510"/>
      <c r="W7" s="510"/>
      <c r="X7" s="510"/>
      <c r="Y7" s="603" t="n">
        <f aca="false">SUM(AB:AB)</f>
        <v>0</v>
      </c>
      <c r="Z7" s="600" t="str">
        <f aca="false">IF(AG7="旧特定加算相当なし","",IF(Y7&gt;=Y8,"○","×"))</f>
        <v>○</v>
      </c>
      <c r="AA7" s="604" t="s">
        <v>332</v>
      </c>
      <c r="AB7" s="604"/>
      <c r="AC7" s="604"/>
      <c r="AD7" s="503" t="str">
        <f aca="false">IF((COUNTIF(W:W,"新加算Ⅰ")+COUNTIF(W:W,"新加算Ⅱ")+COUNTIF(W:W,"新加算Ⅲ"))&gt;=1,"旧処遇加算Ⅰ相当あり","旧処遇加算Ⅰ相当なし")</f>
        <v>旧処遇加算Ⅰ相当なし</v>
      </c>
      <c r="AE7" s="503"/>
      <c r="AF7" s="503" t="str">
        <f aca="false">IF((COUNTIF(W:W,"新加算Ⅰ")+COUNTIF(W:W,"新加算Ⅱ")+COUNTIF(W:W,"新加算Ⅲ")+COUNTIF(W:W,"新加算Ⅳ"))&gt;=1,"旧処遇加算Ⅰ・Ⅱ相当あり","旧処遇加算Ⅰ・Ⅱ相当なし")</f>
        <v>旧処遇加算Ⅰ・Ⅱ相当あり</v>
      </c>
      <c r="AG7" s="503" t="str">
        <f aca="false">IF((COUNTIF(O:O,"新加算Ⅰ")+COUNTIF(O:O,"新加算Ⅱ"))&gt;=1,"旧特定加算相当あり","旧特定加算相当なし")</f>
        <v>旧特定加算相当あり</v>
      </c>
    </row>
    <row r="8" customFormat="false" ht="25.5" hidden="false" customHeight="true" outlineLevel="0" collapsed="false">
      <c r="A8" s="599"/>
      <c r="B8" s="605" t="s">
        <v>333</v>
      </c>
      <c r="C8" s="605"/>
      <c r="D8" s="605"/>
      <c r="E8" s="605"/>
      <c r="F8" s="605"/>
      <c r="G8" s="605"/>
      <c r="H8" s="605"/>
      <c r="I8" s="605"/>
      <c r="J8" s="605"/>
      <c r="K8" s="605"/>
      <c r="L8" s="605"/>
      <c r="M8" s="605"/>
      <c r="N8" s="605"/>
      <c r="O8" s="605"/>
      <c r="P8" s="62"/>
      <c r="Q8" s="62"/>
      <c r="R8" s="509"/>
      <c r="S8" s="510" t="s">
        <v>334</v>
      </c>
      <c r="T8" s="510"/>
      <c r="U8" s="510"/>
      <c r="V8" s="510"/>
      <c r="W8" s="510"/>
      <c r="X8" s="510"/>
      <c r="Y8" s="517" t="n">
        <f aca="false">SUM(AE$14:AE$1048576)</f>
        <v>0</v>
      </c>
      <c r="Z8" s="600"/>
      <c r="AA8" s="604"/>
      <c r="AB8" s="604"/>
      <c r="AC8" s="604"/>
      <c r="AD8" s="514"/>
      <c r="AE8" s="514"/>
      <c r="AF8" s="514"/>
      <c r="AG8" s="514"/>
      <c r="AH8" s="514"/>
    </row>
    <row r="9" customFormat="false" ht="42" hidden="false" customHeight="true" outlineLevel="0" collapsed="false">
      <c r="A9" s="597"/>
      <c r="B9" s="605"/>
      <c r="C9" s="605"/>
      <c r="D9" s="605"/>
      <c r="E9" s="605"/>
      <c r="F9" s="605"/>
      <c r="G9" s="605"/>
      <c r="H9" s="605"/>
      <c r="I9" s="605"/>
      <c r="J9" s="605"/>
      <c r="K9" s="605"/>
      <c r="L9" s="605"/>
      <c r="M9" s="605"/>
      <c r="N9" s="605"/>
      <c r="O9" s="605"/>
      <c r="P9" s="521"/>
      <c r="Q9" s="521"/>
      <c r="R9" s="521"/>
      <c r="S9" s="606"/>
      <c r="T9" s="521"/>
      <c r="U9" s="521"/>
      <c r="V9" s="521"/>
      <c r="W9" s="607"/>
      <c r="X9" s="607"/>
      <c r="Y9" s="607"/>
      <c r="Z9" s="607"/>
      <c r="AA9" s="606"/>
      <c r="AB9" s="607"/>
      <c r="AC9" s="607"/>
    </row>
    <row r="10" customFormat="false" ht="24" hidden="false" customHeight="true" outlineLevel="0" collapsed="false">
      <c r="A10" s="608"/>
      <c r="B10" s="609" t="s">
        <v>299</v>
      </c>
      <c r="C10" s="609"/>
      <c r="D10" s="609"/>
      <c r="E10" s="609"/>
      <c r="F10" s="609"/>
      <c r="G10" s="609"/>
      <c r="H10" s="609"/>
      <c r="I10" s="609"/>
      <c r="J10" s="609" t="s">
        <v>300</v>
      </c>
      <c r="K10" s="610" t="s">
        <v>42</v>
      </c>
      <c r="L10" s="610"/>
      <c r="M10" s="611" t="s">
        <v>43</v>
      </c>
      <c r="N10" s="612" t="s">
        <v>44</v>
      </c>
      <c r="O10" s="613" t="s">
        <v>335</v>
      </c>
      <c r="P10" s="613"/>
      <c r="Q10" s="613"/>
      <c r="R10" s="613"/>
      <c r="S10" s="613"/>
      <c r="T10" s="613"/>
      <c r="U10" s="613"/>
      <c r="V10" s="613"/>
      <c r="W10" s="613"/>
      <c r="X10" s="613"/>
      <c r="Y10" s="613"/>
      <c r="Z10" s="613"/>
      <c r="AA10" s="613"/>
      <c r="AB10" s="613"/>
      <c r="AC10" s="613"/>
      <c r="AD10" s="529" t="s">
        <v>303</v>
      </c>
      <c r="AE10" s="529"/>
      <c r="AF10" s="530" t="s">
        <v>336</v>
      </c>
      <c r="AG10" s="530"/>
    </row>
    <row r="11" customFormat="false" ht="21.75" hidden="false" customHeight="true" outlineLevel="0" collapsed="false">
      <c r="A11" s="608"/>
      <c r="B11" s="609"/>
      <c r="C11" s="609"/>
      <c r="D11" s="609"/>
      <c r="E11" s="609"/>
      <c r="F11" s="609"/>
      <c r="G11" s="609"/>
      <c r="H11" s="609"/>
      <c r="I11" s="609"/>
      <c r="J11" s="609"/>
      <c r="K11" s="610"/>
      <c r="L11" s="610"/>
      <c r="M11" s="611"/>
      <c r="N11" s="612"/>
      <c r="O11" s="614" t="s">
        <v>337</v>
      </c>
      <c r="P11" s="614"/>
      <c r="Q11" s="614"/>
      <c r="R11" s="614"/>
      <c r="S11" s="614"/>
      <c r="T11" s="614"/>
      <c r="U11" s="614"/>
      <c r="V11" s="615" t="s">
        <v>338</v>
      </c>
      <c r="W11" s="616" t="s">
        <v>339</v>
      </c>
      <c r="X11" s="616"/>
      <c r="Y11" s="616"/>
      <c r="Z11" s="616"/>
      <c r="AA11" s="616"/>
      <c r="AB11" s="616"/>
      <c r="AC11" s="615" t="s">
        <v>340</v>
      </c>
      <c r="AD11" s="529"/>
      <c r="AE11" s="529"/>
      <c r="AF11" s="530"/>
      <c r="AG11" s="530"/>
    </row>
    <row r="12" customFormat="false" ht="36.75" hidden="false" customHeight="true" outlineLevel="0" collapsed="false">
      <c r="A12" s="608"/>
      <c r="B12" s="609"/>
      <c r="C12" s="609"/>
      <c r="D12" s="609"/>
      <c r="E12" s="609"/>
      <c r="F12" s="609"/>
      <c r="G12" s="609"/>
      <c r="H12" s="609"/>
      <c r="I12" s="609"/>
      <c r="J12" s="609"/>
      <c r="K12" s="610"/>
      <c r="L12" s="610"/>
      <c r="M12" s="611"/>
      <c r="N12" s="612"/>
      <c r="O12" s="617" t="s">
        <v>341</v>
      </c>
      <c r="P12" s="618" t="s">
        <v>342</v>
      </c>
      <c r="Q12" s="618"/>
      <c r="R12" s="619" t="s">
        <v>343</v>
      </c>
      <c r="S12" s="619" t="s">
        <v>344</v>
      </c>
      <c r="T12" s="620" t="s">
        <v>345</v>
      </c>
      <c r="U12" s="620"/>
      <c r="V12" s="615"/>
      <c r="W12" s="617" t="s">
        <v>346</v>
      </c>
      <c r="X12" s="618" t="s">
        <v>342</v>
      </c>
      <c r="Y12" s="621" t="s">
        <v>343</v>
      </c>
      <c r="Z12" s="621"/>
      <c r="AA12" s="619" t="s">
        <v>344</v>
      </c>
      <c r="AB12" s="622" t="s">
        <v>345</v>
      </c>
      <c r="AC12" s="615"/>
      <c r="AD12" s="529"/>
      <c r="AE12" s="529"/>
      <c r="AF12" s="530"/>
      <c r="AG12" s="530"/>
    </row>
    <row r="13" customFormat="false" ht="72" hidden="false" customHeight="true" outlineLevel="0" collapsed="false">
      <c r="A13" s="608"/>
      <c r="B13" s="609"/>
      <c r="C13" s="609"/>
      <c r="D13" s="609"/>
      <c r="E13" s="609"/>
      <c r="F13" s="609"/>
      <c r="G13" s="609"/>
      <c r="H13" s="609"/>
      <c r="I13" s="609"/>
      <c r="J13" s="609"/>
      <c r="K13" s="623" t="s">
        <v>45</v>
      </c>
      <c r="L13" s="623" t="s">
        <v>46</v>
      </c>
      <c r="M13" s="611"/>
      <c r="N13" s="612"/>
      <c r="O13" s="617"/>
      <c r="P13" s="618"/>
      <c r="Q13" s="618"/>
      <c r="R13" s="619"/>
      <c r="S13" s="619"/>
      <c r="T13" s="624" t="s">
        <v>347</v>
      </c>
      <c r="U13" s="624"/>
      <c r="V13" s="615"/>
      <c r="W13" s="617"/>
      <c r="X13" s="618"/>
      <c r="Y13" s="621"/>
      <c r="Z13" s="621"/>
      <c r="AA13" s="619"/>
      <c r="AB13" s="625" t="s">
        <v>348</v>
      </c>
      <c r="AC13" s="615"/>
      <c r="AD13" s="529" t="s">
        <v>327</v>
      </c>
      <c r="AE13" s="530" t="s">
        <v>349</v>
      </c>
      <c r="AF13" s="530" t="s">
        <v>327</v>
      </c>
      <c r="AG13" s="530" t="s">
        <v>349</v>
      </c>
    </row>
    <row r="14" s="567" customFormat="true" ht="24.95" hidden="false" customHeight="true" outlineLevel="0" collapsed="false">
      <c r="A14" s="626" t="s">
        <v>350</v>
      </c>
      <c r="B14" s="547" t="n">
        <f aca="false">IF(基本情報入力シート!C53="","",基本情報入力シート!C53)</f>
        <v>1334567890</v>
      </c>
      <c r="C14" s="547"/>
      <c r="D14" s="547"/>
      <c r="E14" s="547"/>
      <c r="F14" s="547"/>
      <c r="G14" s="547"/>
      <c r="H14" s="547"/>
      <c r="I14" s="547"/>
      <c r="J14" s="548" t="str">
        <f aca="false">IF(基本情報入力シート!M53="","",基本情報入力シート!M53)</f>
        <v>東京都</v>
      </c>
      <c r="K14" s="549" t="str">
        <f aca="false">IF(基本情報入力シート!R53="","",基本情報入力シート!R53)</f>
        <v>東京都</v>
      </c>
      <c r="L14" s="549" t="str">
        <f aca="false">IF(基本情報入力シート!W53="","",基本情報入力シート!W53)</f>
        <v>千代田区</v>
      </c>
      <c r="M14" s="550" t="str">
        <f aca="false">IF(基本情報入力シート!X53="","",基本情報入力シート!X53)</f>
        <v>○○ケアセンター</v>
      </c>
      <c r="N14" s="551" t="str">
        <f aca="false">IF(基本情報入力シート!Y53="","",基本情報入力シート!Y53)</f>
        <v>訪問介護</v>
      </c>
      <c r="O14" s="627" t="s">
        <v>351</v>
      </c>
      <c r="P14" s="628" t="n">
        <v>5100000</v>
      </c>
      <c r="Q14" s="628"/>
      <c r="R14" s="629" t="e">
        <f aca="false">IFERROR(IF('別紙様式3-2（４・５月）'!Z16="ベア加算","",P14*VLOOKUP(N14,【参考】数式用!$AD$2:$AH$27,MATCH(O14,【参考】数式用!$K$4:$N$4,0)+1,0)),""))))</f>
        <v>#N/A</v>
      </c>
      <c r="S14" s="630"/>
      <c r="T14" s="628" t="n">
        <v>1</v>
      </c>
      <c r="U14" s="628"/>
      <c r="V14" s="631" t="e">
        <f aca="false">IFERROR(P14*VLOOKUP(AF14,【参考】数式用4!$DC$3:$DZ$106,MATCH(N14,【参考】数式用4!$DC$2:$DZ$2,0)),"")))</f>
        <v>#N/A</v>
      </c>
      <c r="W14" s="632" t="s">
        <v>352</v>
      </c>
      <c r="X14" s="633"/>
      <c r="Y14" s="634" t="e">
        <f aca="false">IFERROR(IF('別紙様式3-2（４・５月）'!Z16="ベア加算","",W14*VLOOKUP(N14,【参考】数式用!$AD$2:$AH$27,MATCH(O14,【参考】数式用!$K$4:$N$4,0)+1,0)),""))))</f>
        <v>#N/A</v>
      </c>
      <c r="Z14" s="634"/>
      <c r="AA14" s="630"/>
      <c r="AB14" s="633"/>
      <c r="AC14" s="635" t="e">
        <f aca="false">IFERROR(X14*VLOOKUP(AG14,【参考】数式用4!$DC$3:$DZ$106,MATCH(N14,【参考】数式用4!$DC$2:$DZ$2,0)),"")))</f>
        <v>#N/A</v>
      </c>
      <c r="AD14" s="565" t="n">
        <f aca="false">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566" t="str">
        <f aca="false">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636" t="str">
        <f aca="false">IF(O14="","",'別紙様式3-2（４・５月）'!O16&amp;'別紙様式3-2（４・５月）'!P16&amp;'別紙様式3-2（４・５月）'!Q16&amp;"から"&amp;O14)</f>
        <v>処遇加算Ⅱ特定加算Ⅱベア加算なしから新加算Ⅰ</v>
      </c>
      <c r="AG14" s="636" t="str">
        <f aca="false">IF(OR(W14="",W14="―"),"",'別紙様式3-2（４・５月）'!O16&amp;'別紙様式3-2（４・５月）'!P16&amp;'別紙様式3-2（４・５月）'!Q16&amp;"から"&amp;W14)</f>
        <v/>
      </c>
    </row>
    <row r="15" customFormat="false" ht="24.95" hidden="false" customHeight="true" outlineLevel="0" collapsed="false">
      <c r="A15" s="637" t="n">
        <v>2</v>
      </c>
      <c r="B15" s="569" t="n">
        <f aca="false">IF(基本情報入力シート!C54="","",基本情報入力シート!C54)</f>
        <v>1334567890</v>
      </c>
      <c r="C15" s="569"/>
      <c r="D15" s="569"/>
      <c r="E15" s="569"/>
      <c r="F15" s="569"/>
      <c r="G15" s="569"/>
      <c r="H15" s="569"/>
      <c r="I15" s="569"/>
      <c r="J15" s="570" t="str">
        <f aca="false">IF(基本情報入力シート!M54="","",基本情報入力シート!M54)</f>
        <v>千代田区・中央区・港区</v>
      </c>
      <c r="K15" s="571" t="str">
        <f aca="false">IF(基本情報入力シート!R54="","",基本情報入力シート!R54)</f>
        <v>東京都</v>
      </c>
      <c r="L15" s="571" t="str">
        <f aca="false">IF(基本情報入力シート!W54="","",基本情報入力シート!W54)</f>
        <v>千代田区</v>
      </c>
      <c r="M15" s="572" t="str">
        <f aca="false">IF(基本情報入力シート!X54="","",基本情報入力シート!X54)</f>
        <v>○○ケアセンター</v>
      </c>
      <c r="N15" s="573" t="str">
        <f aca="false">IF(基本情報入力シート!Y54="","",基本情報入力シート!Y54)</f>
        <v>訪問型サービス（総合事業）</v>
      </c>
      <c r="O15" s="638" t="s">
        <v>351</v>
      </c>
      <c r="P15" s="639" t="n">
        <v>2320000</v>
      </c>
      <c r="Q15" s="639"/>
      <c r="R15" s="640" t="e">
        <f aca="false">IFERROR(IF('別紙様式3-2（４・５月）'!Z17="ベア加算","",P15*VLOOKUP(N15,【参考】数式用!$AD$2:$AH$27,MATCH(O15,【参考】数式用!$K$4:$N$4,0)+1,0)),""))))</f>
        <v>#N/A</v>
      </c>
      <c r="S15" s="641"/>
      <c r="T15" s="642"/>
      <c r="U15" s="642"/>
      <c r="V15" s="643" t="e">
        <f aca="false">IFERROR(P15*VLOOKUP(AF15,【参考】数式用4!$DC$3:$DZ$106,MATCH(N15,【参考】数式用4!$DC$2:$DZ$2,0)),"")))</f>
        <v>#N/A</v>
      </c>
      <c r="W15" s="644" t="s">
        <v>352</v>
      </c>
      <c r="X15" s="645"/>
      <c r="Y15" s="646" t="e">
        <f aca="false">IFERROR(IF('別紙様式3-2（４・５月）'!Z17="ベア加算","",W15*VLOOKUP(N15,【参考】数式用!$AD$2:$AH$27,MATCH(O15,【参考】数式用!$K$4:$N$4,0)+1,0)),""))))</f>
        <v>#N/A</v>
      </c>
      <c r="Z15" s="646"/>
      <c r="AA15" s="641"/>
      <c r="AB15" s="647"/>
      <c r="AC15" s="648" t="e">
        <f aca="false">IFERROR(X15*VLOOKUP(AG15,【参考】数式用4!$DC$3:$DZ$106,MATCH(N15,【参考】数式用4!$DC$2:$DZ$2,0)),"")))</f>
        <v>#N/A</v>
      </c>
      <c r="AD15" s="565" t="str">
        <f aca="false">IF(OR(O15="新加算Ⅰ",O15="新加算Ⅱ",O15="新加算Ⅴ（１）",O15="新加算Ⅴ（２）",O15="新加算Ⅴ（３）",O15="新加算Ⅴ（４）",O15="新加算Ⅴ（５）",O15="新加算Ⅴ（６）",O15="新加算Ⅴ（７）",O15="新加算Ⅴ（９）",O15="新加算Ⅴ（10）",O15="新加算Ⅴ（12）"),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E15" s="566" t="str">
        <f aca="false">IF(OR(W15="新加算Ⅰ",W15="新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F15" s="636" t="str">
        <f aca="false">IF(O15="","",'別紙様式3-2（４・５月）'!O17&amp;'別紙様式3-2（４・５月）'!P17&amp;'別紙様式3-2（４・５月）'!Q17&amp;"から"&amp;O15)</f>
        <v>処遇加算Ⅱ特定加算Ⅱベア加算なしから新加算Ⅰ</v>
      </c>
      <c r="AG15" s="636" t="str">
        <f aca="false">IF(OR(W15="",W15="―"),"",'別紙様式3-2（４・５月）'!O17&amp;'別紙様式3-2（４・５月）'!P17&amp;'別紙様式3-2（４・５月）'!Q17&amp;"から"&amp;W15)</f>
        <v/>
      </c>
    </row>
    <row r="16" customFormat="false" ht="24.95" hidden="false" customHeight="true" outlineLevel="0" collapsed="false">
      <c r="A16" s="637" t="n">
        <v>3</v>
      </c>
      <c r="B16" s="569" t="n">
        <f aca="false">IF(基本情報入力シート!C55="","",基本情報入力シート!C55)</f>
        <v>1334567891</v>
      </c>
      <c r="C16" s="569"/>
      <c r="D16" s="569"/>
      <c r="E16" s="569"/>
      <c r="F16" s="569"/>
      <c r="G16" s="569"/>
      <c r="H16" s="569"/>
      <c r="I16" s="569"/>
      <c r="J16" s="570" t="str">
        <f aca="false">IF(基本情報入力シート!M55="","",基本情報入力シート!M55)</f>
        <v>東京都</v>
      </c>
      <c r="K16" s="571" t="str">
        <f aca="false">IF(基本情報入力シート!R55="","",基本情報入力シート!R55)</f>
        <v>東京都</v>
      </c>
      <c r="L16" s="571" t="str">
        <f aca="false">IF(基本情報入力シート!W55="","",基本情報入力シート!W55)</f>
        <v>千代田区</v>
      </c>
      <c r="M16" s="572" t="str">
        <f aca="false">IF(基本情報入力シート!X55="","",基本情報入力シート!X55)</f>
        <v>デイサービス△△</v>
      </c>
      <c r="N16" s="573" t="str">
        <f aca="false">IF(基本情報入力シート!Y55="","",基本情報入力シート!Y55)</f>
        <v>通所介護</v>
      </c>
      <c r="O16" s="638" t="s">
        <v>353</v>
      </c>
      <c r="P16" s="639" t="n">
        <v>2200000</v>
      </c>
      <c r="Q16" s="639"/>
      <c r="R16" s="640" t="e">
        <f aca="false">IFERROR(IF('別紙様式3-2（４・５月）'!Z18="ベア加算","",P16*VLOOKUP(N16,【参考】数式用!$AD$2:$AH$27,MATCH(O16,【参考】数式用!$K$4:$N$4,0)+1,0)),""))))</f>
        <v>#N/A</v>
      </c>
      <c r="S16" s="641"/>
      <c r="T16" s="642"/>
      <c r="U16" s="642"/>
      <c r="V16" s="643" t="e">
        <f aca="false">IFERROR(P16*VLOOKUP(AF16,【参考】数式用4!$DC$3:$DZ$106,MATCH(N16,【参考】数式用4!$DC$2:$DZ$2,0)),"")))</f>
        <v>#N/A</v>
      </c>
      <c r="W16" s="644" t="s">
        <v>352</v>
      </c>
      <c r="X16" s="645"/>
      <c r="Y16" s="646" t="e">
        <f aca="false">IFERROR(IF('別紙様式3-2（４・５月）'!Z18="ベア加算","",W16*VLOOKUP(N16,【参考】数式用!$AD$2:$AH$27,MATCH(O16,【参考】数式用!$K$4:$N$4,0)+1,0)),""))))</f>
        <v>#N/A</v>
      </c>
      <c r="Z16" s="646"/>
      <c r="AA16" s="641"/>
      <c r="AB16" s="647"/>
      <c r="AC16" s="648" t="e">
        <f aca="false">IFERROR(X16*VLOOKUP(AG16,【参考】数式用4!$DC$3:$DZ$106,MATCH(N16,【参考】数式用4!$DC$2:$DZ$2,0)),"")))</f>
        <v>#N/A</v>
      </c>
      <c r="AD16" s="565" t="str">
        <f aca="false">IF(OR(O16="新加算Ⅰ",O16="新加算Ⅱ",O16="新加算Ⅴ（１）",O16="新加算Ⅴ（２）",O16="新加算Ⅴ（３）",O16="新加算Ⅴ（４）",O16="新加算Ⅴ（５）",O16="新加算Ⅴ（６）",O16="新加算Ⅴ（７）",O16="新加算Ⅴ（９）",O16="新加算Ⅴ（10）",O16="新加算Ⅴ（12）"),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E16" s="566" t="str">
        <f aca="false">IF(OR(W16="新加算Ⅰ",W16="新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F16" s="636" t="str">
        <f aca="false">IF(O16="","",'別紙様式3-2（４・５月）'!O18&amp;'別紙様式3-2（４・５月）'!P18&amp;'別紙様式3-2（４・５月）'!Q18&amp;"から"&amp;O16)</f>
        <v>処遇加算Ⅱ特定加算なしベア加算から新加算Ⅳ</v>
      </c>
      <c r="AG16" s="636" t="str">
        <f aca="false">IF(OR(W16="",W16="―"),"",'別紙様式3-2（４・５月）'!O18&amp;'別紙様式3-2（４・５月）'!P18&amp;'別紙様式3-2（４・５月）'!Q18&amp;"から"&amp;W16)</f>
        <v/>
      </c>
    </row>
    <row r="17" customFormat="false" ht="24.95" hidden="false" customHeight="true" outlineLevel="0" collapsed="false">
      <c r="A17" s="637" t="n">
        <v>4</v>
      </c>
      <c r="B17" s="569" t="n">
        <f aca="false">IF(基本情報入力シート!C56="","",基本情報入力シート!C56)</f>
        <v>1334567892</v>
      </c>
      <c r="C17" s="569"/>
      <c r="D17" s="569"/>
      <c r="E17" s="569"/>
      <c r="F17" s="569"/>
      <c r="G17" s="569"/>
      <c r="H17" s="569"/>
      <c r="I17" s="569"/>
      <c r="J17" s="570" t="str">
        <f aca="false">IF(基本情報入力シート!M56="","",基本情報入力シート!M56)</f>
        <v>中央区</v>
      </c>
      <c r="K17" s="571" t="str">
        <f aca="false">IF(基本情報入力シート!R56="","",基本情報入力シート!R56)</f>
        <v>東京都</v>
      </c>
      <c r="L17" s="571" t="str">
        <f aca="false">IF(基本情報入力シート!W56="","",基本情報入力シート!W56)</f>
        <v>中央区</v>
      </c>
      <c r="M17" s="572" t="str">
        <f aca="false">IF(基本情報入力シート!X56="","",基本情報入力シート!X56)</f>
        <v>○○の家</v>
      </c>
      <c r="N17" s="573" t="str">
        <f aca="false">IF(基本情報入力シート!Y56="","",基本情報入力シート!Y56)</f>
        <v>（介護予防）小規模多機能型居宅介護</v>
      </c>
      <c r="O17" s="638" t="s">
        <v>354</v>
      </c>
      <c r="P17" s="639" t="n">
        <v>850000</v>
      </c>
      <c r="Q17" s="639"/>
      <c r="R17" s="640" t="e">
        <f aca="false">IFERROR(IF('別紙様式3-2（４・５月）'!Z19="ベア加算","",P17*VLOOKUP(N17,【参考】数式用!$AD$2:$AH$27,MATCH(O17,【参考】数式用!$K$4:$N$4,0)+1,0)),""))))</f>
        <v>#N/A</v>
      </c>
      <c r="S17" s="641"/>
      <c r="T17" s="642"/>
      <c r="U17" s="642"/>
      <c r="V17" s="643" t="e">
        <f aca="false">IFERROR(P17*VLOOKUP(AF17,【参考】数式用4!$DC$3:$DZ$106,MATCH(N17,【参考】数式用4!$DC$2:$DZ$2,0)),"")))</f>
        <v>#N/A</v>
      </c>
      <c r="W17" s="644" t="s">
        <v>353</v>
      </c>
      <c r="X17" s="645" t="n">
        <v>2400000</v>
      </c>
      <c r="Y17" s="646" t="e">
        <f aca="false">IFERROR(IF('別紙様式3-2（４・５月）'!Z19="ベア加算","",W17*VLOOKUP(N17,【参考】数式用!$AD$2:$AH$27,MATCH(O17,【参考】数式用!$K$4:$N$4,0)+1,0)),""))))</f>
        <v>#N/A</v>
      </c>
      <c r="Z17" s="646"/>
      <c r="AA17" s="641"/>
      <c r="AB17" s="647"/>
      <c r="AC17" s="648" t="e">
        <f aca="false">IFERROR(X17*VLOOKUP(AG17,【参考】数式用4!$DC$3:$DZ$106,MATCH(N17,【参考】数式用4!$DC$2:$DZ$2,0)),"")))</f>
        <v>#N/A</v>
      </c>
      <c r="AD17" s="565" t="str">
        <f aca="false">IF(OR(O17="新加算Ⅰ",O17="新加算Ⅱ",O17="新加算Ⅴ（１）",O17="新加算Ⅴ（２）",O17="新加算Ⅴ（３）",O17="新加算Ⅴ（４）",O17="新加算Ⅴ（５）",O17="新加算Ⅴ（６）",O17="新加算Ⅴ（７）",O17="新加算Ⅴ（９）",O17="新加算Ⅴ（10）",O17="新加算Ⅴ（12）"),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E17" s="566" t="str">
        <f aca="false">IF(OR(W17="新加算Ⅰ",W17="新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F17" s="636" t="str">
        <f aca="false">IF(O17="","",'別紙様式3-2（４・５月）'!O19&amp;'別紙様式3-2（４・５月）'!P19&amp;'別紙様式3-2（４・５月）'!Q19&amp;"から"&amp;O17)</f>
        <v>処遇加算Ⅲ特定加算なしベア加算なしから新加算Ⅴ（14）</v>
      </c>
      <c r="AG17" s="636" t="str">
        <f aca="false">IF(OR(W17="",W17="―"),"",'別紙様式3-2（４・５月）'!O19&amp;'別紙様式3-2（４・５月）'!P19&amp;'別紙様式3-2（４・５月）'!Q19&amp;"から"&amp;W17)</f>
        <v>処遇加算Ⅲ特定加算なしベア加算なしから新加算Ⅳ</v>
      </c>
    </row>
    <row r="18" customFormat="false" ht="24.95" hidden="false" customHeight="true" outlineLevel="0" collapsed="false">
      <c r="A18" s="637" t="n">
        <v>5</v>
      </c>
      <c r="B18" s="569" t="n">
        <f aca="false">IF(基本情報入力シート!C57="","",基本情報入力シート!C57)</f>
        <v>1334567893</v>
      </c>
      <c r="C18" s="569"/>
      <c r="D18" s="569"/>
      <c r="E18" s="569"/>
      <c r="F18" s="569"/>
      <c r="G18" s="569"/>
      <c r="H18" s="569"/>
      <c r="I18" s="569"/>
      <c r="J18" s="570" t="str">
        <f aca="false">IF(基本情報入力シート!M57="","",基本情報入力シート!M57)</f>
        <v>千葉県</v>
      </c>
      <c r="K18" s="571" t="str">
        <f aca="false">IF(基本情報入力シート!R57="","",基本情報入力シート!R57)</f>
        <v>千葉県</v>
      </c>
      <c r="L18" s="571" t="str">
        <f aca="false">IF(基本情報入力シート!W57="","",基本情報入力シート!W57)</f>
        <v>千葉市</v>
      </c>
      <c r="M18" s="572" t="str">
        <f aca="false">IF(基本情報入力シート!X57="","",基本情報入力シート!X57)</f>
        <v>介護老人福祉施設○○園</v>
      </c>
      <c r="N18" s="573" t="str">
        <f aca="false">IF(基本情報入力シート!Y57="","",基本情報入力シート!Y57)</f>
        <v>介護老人福祉施設</v>
      </c>
      <c r="O18" s="638"/>
      <c r="P18" s="639"/>
      <c r="Q18" s="639"/>
      <c r="R18" s="640" t="e">
        <f aca="false">IFERROR(IF('別紙様式3-2（４・５月）'!Z20="ベア加算","",P18*VLOOKUP(N18,【参考】数式用!$AD$2:$AH$27,MATCH(O18,【参考】数式用!$K$4:$N$4,0)+1,0)),""))))</f>
        <v>#N/A</v>
      </c>
      <c r="S18" s="641"/>
      <c r="T18" s="642"/>
      <c r="U18" s="642"/>
      <c r="V18" s="643" t="e">
        <f aca="false">IFERROR(P18*VLOOKUP(AF18,【参考】数式用4!$DC$3:$DZ$106,MATCH(N18,【参考】数式用4!$DC$2:$DZ$2,0)),"")))</f>
        <v>#N/A</v>
      </c>
      <c r="W18" s="644" t="s">
        <v>352</v>
      </c>
      <c r="X18" s="645"/>
      <c r="Y18" s="646" t="e">
        <f aca="false">IFERROR(IF('別紙様式3-2（４・５月）'!Z20="ベア加算","",W18*VLOOKUP(N18,【参考】数式用!$AD$2:$AH$27,MATCH(O18,【参考】数式用!$K$4:$N$4,0)+1,0)),""))))</f>
        <v>#N/A</v>
      </c>
      <c r="Z18" s="646"/>
      <c r="AA18" s="641"/>
      <c r="AB18" s="647"/>
      <c r="AC18" s="648" t="e">
        <f aca="false">IFERROR(X18*VLOOKUP(AG18,【参考】数式用4!$DC$3:$DZ$106,MATCH(N18,【参考】数式用4!$DC$2:$DZ$2,0)),"")))</f>
        <v>#N/A</v>
      </c>
      <c r="AD18" s="565" t="str">
        <f aca="false">IF(OR(O18="新加算Ⅰ",O18="新加算Ⅱ",O18="新加算Ⅴ（１）",O18="新加算Ⅴ（２）",O18="新加算Ⅴ（３）",O18="新加算Ⅴ（４）",O18="新加算Ⅴ（５）",O18="新加算Ⅴ（６）",O18="新加算Ⅴ（７）",O18="新加算Ⅴ（９）",O18="新加算Ⅴ（10）",O18="新加算Ⅴ（12）"),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E18" s="566" t="str">
        <f aca="false">IF(OR(W18="新加算Ⅰ",W18="新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F18" s="636" t="str">
        <f aca="false">IF(O18="","",'別紙様式3-2（４・５月）'!O20&amp;'別紙様式3-2（４・５月）'!P20&amp;'別紙様式3-2（４・５月）'!Q20&amp;"から"&amp;O18)</f>
        <v/>
      </c>
      <c r="AG18" s="636" t="str">
        <f aca="false">IF(OR(W18="",W18="―"),"",'別紙様式3-2（４・５月）'!O20&amp;'別紙様式3-2（４・５月）'!P20&amp;'別紙様式3-2（４・５月）'!Q20&amp;"から"&amp;W18)</f>
        <v/>
      </c>
    </row>
    <row r="19" customFormat="false" ht="24.95" hidden="false" customHeight="true" outlineLevel="0" collapsed="false">
      <c r="A19" s="637" t="n">
        <v>6</v>
      </c>
      <c r="B19" s="569" t="n">
        <f aca="false">IF(基本情報入力シート!C58="","",基本情報入力シート!C58)</f>
        <v>1334567893</v>
      </c>
      <c r="C19" s="569"/>
      <c r="D19" s="569"/>
      <c r="E19" s="569"/>
      <c r="F19" s="569"/>
      <c r="G19" s="569"/>
      <c r="H19" s="569"/>
      <c r="I19" s="569"/>
      <c r="J19" s="570" t="str">
        <f aca="false">IF(基本情報入力シート!M58="","",基本情報入力シート!M58)</f>
        <v>千葉県</v>
      </c>
      <c r="K19" s="571" t="str">
        <f aca="false">IF(基本情報入力シート!R58="","",基本情報入力シート!R58)</f>
        <v>千葉県</v>
      </c>
      <c r="L19" s="571" t="str">
        <f aca="false">IF(基本情報入力シート!W58="","",基本情報入力シート!W58)</f>
        <v>千葉市</v>
      </c>
      <c r="M19" s="572" t="str">
        <f aca="false">IF(基本情報入力シート!X58="","",基本情報入力シート!X58)</f>
        <v>介護老人福祉施設○○園</v>
      </c>
      <c r="N19" s="573" t="str">
        <f aca="false">IF(基本情報入力シート!Y58="","",基本情報入力シート!Y58)</f>
        <v>介護老人福祉施設</v>
      </c>
      <c r="O19" s="638" t="s">
        <v>355</v>
      </c>
      <c r="P19" s="639" t="n">
        <v>28000000</v>
      </c>
      <c r="Q19" s="639"/>
      <c r="R19" s="640" t="e">
        <f aca="false">IFERROR(IF('別紙様式3-2（４・５月）'!Z21="ベア加算","",P19*VLOOKUP(N19,【参考】数式用!$AD$2:$AH$27,MATCH(O19,【参考】数式用!$K$4:$N$4,0)+1,0)),""))))</f>
        <v>#N/A</v>
      </c>
      <c r="S19" s="641" t="s">
        <v>254</v>
      </c>
      <c r="T19" s="642" t="n">
        <v>1</v>
      </c>
      <c r="U19" s="642"/>
      <c r="V19" s="643" t="e">
        <f aca="false">IFERROR(P19*VLOOKUP(AF19,【参考】数式用4!$DC$3:$DZ$106,MATCH(N19,【参考】数式用4!$DC$2:$DZ$2,0)),"")))</f>
        <v>#N/A</v>
      </c>
      <c r="W19" s="644" t="s">
        <v>352</v>
      </c>
      <c r="X19" s="645"/>
      <c r="Y19" s="646" t="e">
        <f aca="false">IFERROR(IF('別紙様式3-2（４・５月）'!Z21="ベア加算","",W19*VLOOKUP(N19,【参考】数式用!$AD$2:$AH$27,MATCH(O19,【参考】数式用!$K$4:$N$4,0)+1,0)),""))))</f>
        <v>#N/A</v>
      </c>
      <c r="Z19" s="646"/>
      <c r="AA19" s="641"/>
      <c r="AB19" s="647"/>
      <c r="AC19" s="648" t="e">
        <f aca="false">IFERROR(X19*VLOOKUP(AG19,【参考】数式用4!$DC$3:$DZ$106,MATCH(N19,【参考】数式用4!$DC$2:$DZ$2,0)),"")))</f>
        <v>#N/A</v>
      </c>
      <c r="AD19" s="565" t="n">
        <f aca="false">IF(OR(O19="新加算Ⅰ",O19="新加算Ⅱ",O19="新加算Ⅴ（１）",O19="新加算Ⅴ（２）",O19="新加算Ⅴ（３）",O19="新加算Ⅴ（４）",O19="新加算Ⅴ（５）",O19="新加算Ⅴ（６）",O19="新加算Ⅴ（７）",O19="新加算Ⅴ（９）",O19="新加算Ⅴ（10）",O19="新加算Ⅴ（12）"),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1</v>
      </c>
      <c r="AE19" s="566" t="str">
        <f aca="false">IF(OR(W19="新加算Ⅰ",W19="新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F19" s="636" t="str">
        <f aca="false">IF(O19="","",'別紙様式3-2（４・５月）'!O21&amp;'別紙様式3-2（４・５月）'!P21&amp;'別紙様式3-2（４・５月）'!Q21&amp;"から"&amp;O19)</f>
        <v>処遇加算Ⅱ特定加算Ⅱベア加算なしから新加算Ⅱ</v>
      </c>
      <c r="AG19" s="636" t="str">
        <f aca="false">IF(OR(W19="",W19="―"),"",'別紙様式3-2（４・５月）'!O21&amp;'別紙様式3-2（４・５月）'!P21&amp;'別紙様式3-2（４・５月）'!Q21&amp;"から"&amp;W19)</f>
        <v/>
      </c>
    </row>
    <row r="20" customFormat="false" ht="24.95" hidden="false" customHeight="true" outlineLevel="0" collapsed="false">
      <c r="A20" s="637" t="n">
        <v>7</v>
      </c>
      <c r="B20" s="569" t="n">
        <f aca="false">IF(基本情報入力シート!C59="","",基本情報入力シート!C59)</f>
        <v>1334567894</v>
      </c>
      <c r="C20" s="569"/>
      <c r="D20" s="569"/>
      <c r="E20" s="569"/>
      <c r="F20" s="569"/>
      <c r="G20" s="569"/>
      <c r="H20" s="569"/>
      <c r="I20" s="569"/>
      <c r="J20" s="570" t="str">
        <f aca="false">IF(基本情報入力シート!M59="","",基本情報入力シート!M59)</f>
        <v>千葉県</v>
      </c>
      <c r="K20" s="571" t="str">
        <f aca="false">IF(基本情報入力シート!R59="","",基本情報入力シート!R59)</f>
        <v>千葉県</v>
      </c>
      <c r="L20" s="571" t="str">
        <f aca="false">IF(基本情報入力シート!W59="","",基本情報入力シート!W59)</f>
        <v>千葉市</v>
      </c>
      <c r="M20" s="572" t="str">
        <f aca="false">IF(基本情報入力シート!X59="","",基本情報入力シート!X59)</f>
        <v>介護老人福祉施設○○園</v>
      </c>
      <c r="N20" s="573" t="str">
        <f aca="false">IF(基本情報入力シート!Y59="","",基本情報入力シート!Y59)</f>
        <v>（介護予防）短期入所生活介護</v>
      </c>
      <c r="O20" s="638" t="s">
        <v>355</v>
      </c>
      <c r="P20" s="639" t="n">
        <v>3500000</v>
      </c>
      <c r="Q20" s="639"/>
      <c r="R20" s="640" t="e">
        <f aca="false">IFERROR(IF('別紙様式3-2（４・５月）'!Z22="ベア加算","",P20*VLOOKUP(N20,【参考】数式用!$AD$2:$AH$27,MATCH(O20,【参考】数式用!$K$4:$N$4,0)+1,0)),""))))</f>
        <v>#N/A</v>
      </c>
      <c r="S20" s="641" t="s">
        <v>254</v>
      </c>
      <c r="T20" s="642"/>
      <c r="U20" s="642"/>
      <c r="V20" s="643" t="e">
        <f aca="false">IFERROR(P20*VLOOKUP(AF20,【参考】数式用4!$DC$3:$DZ$106,MATCH(N20,【参考】数式用4!$DC$2:$DZ$2,0)),"")))</f>
        <v>#N/A</v>
      </c>
      <c r="W20" s="644" t="s">
        <v>352</v>
      </c>
      <c r="X20" s="645"/>
      <c r="Y20" s="646" t="e">
        <f aca="false">IFERROR(IF('別紙様式3-2（４・５月）'!Z22="ベア加算","",W20*VLOOKUP(N20,【参考】数式用!$AD$2:$AH$27,MATCH(O20,【参考】数式用!$K$4:$N$4,0)+1,0)),""))))</f>
        <v>#N/A</v>
      </c>
      <c r="Z20" s="646"/>
      <c r="AA20" s="641"/>
      <c r="AB20" s="647"/>
      <c r="AC20" s="648" t="e">
        <f aca="false">IFERROR(X20*VLOOKUP(AG20,【参考】数式用4!$DC$3:$DZ$106,MATCH(N20,【参考】数式用4!$DC$2:$DZ$2,0)),"")))</f>
        <v>#N/A</v>
      </c>
      <c r="AD20" s="565" t="str">
        <f aca="false">IF(OR(O20="新加算Ⅰ",O20="新加算Ⅱ",O20="新加算Ⅴ（１）",O20="新加算Ⅴ（２）",O20="新加算Ⅴ（３）",O20="新加算Ⅴ（４）",O20="新加算Ⅴ（５）",O20="新加算Ⅴ（６）",O20="新加算Ⅴ（７）",O20="新加算Ⅴ（９）",O20="新加算Ⅴ（10）",O20="新加算Ⅴ（12）"),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E20" s="566" t="str">
        <f aca="false">IF(OR(W20="新加算Ⅰ",W20="新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F20" s="636" t="str">
        <f aca="false">IF(O20="","",'別紙様式3-2（４・５月）'!O22&amp;'別紙様式3-2（４・５月）'!P22&amp;'別紙様式3-2（４・５月）'!Q22&amp;"から"&amp;O20)</f>
        <v>処遇加算Ⅲ特定加算Ⅱベア加算なしから新加算Ⅱ</v>
      </c>
      <c r="AG20" s="636" t="str">
        <f aca="false">IF(OR(W20="",W20="―"),"",'別紙様式3-2（４・５月）'!O22&amp;'別紙様式3-2（４・５月）'!P22&amp;'別紙様式3-2（４・５月）'!Q22&amp;"から"&amp;W20)</f>
        <v/>
      </c>
    </row>
    <row r="21" customFormat="false" ht="24.95" hidden="false" customHeight="true" outlineLevel="0" collapsed="false">
      <c r="A21" s="637" t="n">
        <v>8</v>
      </c>
      <c r="B21" s="569" t="str">
        <f aca="false">IF(基本情報入力シート!C60="","",基本情報入力シート!C60)</f>
        <v/>
      </c>
      <c r="C21" s="569"/>
      <c r="D21" s="569"/>
      <c r="E21" s="569"/>
      <c r="F21" s="569"/>
      <c r="G21" s="569"/>
      <c r="H21" s="569"/>
      <c r="I21" s="569"/>
      <c r="J21" s="570" t="str">
        <f aca="false">IF(基本情報入力シート!M60="","",基本情報入力シート!M60)</f>
        <v/>
      </c>
      <c r="K21" s="571" t="str">
        <f aca="false">IF(基本情報入力シート!R60="","",基本情報入力シート!R60)</f>
        <v/>
      </c>
      <c r="L21" s="571" t="str">
        <f aca="false">IF(基本情報入力シート!W60="","",基本情報入力シート!W60)</f>
        <v/>
      </c>
      <c r="M21" s="572" t="str">
        <f aca="false">IF(基本情報入力シート!X60="","",基本情報入力シート!X60)</f>
        <v/>
      </c>
      <c r="N21" s="573" t="str">
        <f aca="false">IF(基本情報入力シート!Y60="","",基本情報入力シート!Y60)</f>
        <v/>
      </c>
      <c r="O21" s="638"/>
      <c r="P21" s="639"/>
      <c r="Q21" s="639"/>
      <c r="R21" s="640" t="e">
        <f aca="false">IFERROR(IF('別紙様式3-2（４・５月）'!Z23="ベア加算","",P21*VLOOKUP(N21,【参考】数式用!$AD$2:$AH$27,MATCH(O21,【参考】数式用!$K$4:$N$4,0)+1,0)),""))))</f>
        <v>#N/A</v>
      </c>
      <c r="S21" s="641"/>
      <c r="T21" s="642"/>
      <c r="U21" s="642"/>
      <c r="V21" s="643" t="e">
        <f aca="false">IFERROR(P21*VLOOKUP(AF21,【参考】数式用4!$DC$3:$DZ$106,MATCH(N21,【参考】数式用4!$DC$2:$DZ$2,0)),"")))</f>
        <v>#N/A</v>
      </c>
      <c r="W21" s="644"/>
      <c r="X21" s="645"/>
      <c r="Y21" s="646" t="e">
        <f aca="false">IFERROR(IF('別紙様式3-2（４・５月）'!Z23="ベア加算","",W21*VLOOKUP(N21,【参考】数式用!$AD$2:$AH$27,MATCH(O21,【参考】数式用!$K$4:$N$4,0)+1,0)),""))))</f>
        <v>#N/A</v>
      </c>
      <c r="Z21" s="646"/>
      <c r="AA21" s="641"/>
      <c r="AB21" s="647"/>
      <c r="AC21" s="648" t="e">
        <f aca="false">IFERROR(X21*VLOOKUP(AG21,【参考】数式用4!$DC$3:$DZ$106,MATCH(N21,【参考】数式用4!$DC$2:$DZ$2,0)),"")))</f>
        <v>#N/A</v>
      </c>
      <c r="AD21" s="565" t="str">
        <f aca="false">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566" t="str">
        <f aca="false">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636" t="str">
        <f aca="false">IF(O21="","",'別紙様式3-2（４・５月）'!O23&amp;'別紙様式3-2（４・５月）'!P23&amp;'別紙様式3-2（４・５月）'!Q23&amp;"から"&amp;O21)</f>
        <v/>
      </c>
      <c r="AG21" s="636" t="str">
        <f aca="false">IF(OR(W21="",W21="―"),"",'別紙様式3-2（４・５月）'!O23&amp;'別紙様式3-2（４・５月）'!P23&amp;'別紙様式3-2（４・５月）'!Q23&amp;"から"&amp;W21)</f>
        <v/>
      </c>
    </row>
    <row r="22" customFormat="false" ht="24.95" hidden="false" customHeight="true" outlineLevel="0" collapsed="false">
      <c r="A22" s="637" t="n">
        <v>9</v>
      </c>
      <c r="B22" s="569" t="str">
        <f aca="false">IF(基本情報入力シート!C61="","",基本情報入力シート!C61)</f>
        <v/>
      </c>
      <c r="C22" s="569"/>
      <c r="D22" s="569"/>
      <c r="E22" s="569"/>
      <c r="F22" s="569"/>
      <c r="G22" s="569"/>
      <c r="H22" s="569"/>
      <c r="I22" s="569"/>
      <c r="J22" s="570" t="str">
        <f aca="false">IF(基本情報入力シート!M61="","",基本情報入力シート!M61)</f>
        <v/>
      </c>
      <c r="K22" s="571" t="str">
        <f aca="false">IF(基本情報入力シート!R61="","",基本情報入力シート!R61)</f>
        <v/>
      </c>
      <c r="L22" s="571" t="str">
        <f aca="false">IF(基本情報入力シート!W61="","",基本情報入力シート!W61)</f>
        <v/>
      </c>
      <c r="M22" s="572" t="str">
        <f aca="false">IF(基本情報入力シート!X61="","",基本情報入力シート!X61)</f>
        <v/>
      </c>
      <c r="N22" s="573" t="str">
        <f aca="false">IF(基本情報入力シート!Y61="","",基本情報入力シート!Y61)</f>
        <v/>
      </c>
      <c r="O22" s="638"/>
      <c r="P22" s="639"/>
      <c r="Q22" s="639"/>
      <c r="R22" s="640" t="e">
        <f aca="false">IFERROR(IF('別紙様式3-2（４・５月）'!Z24="ベア加算","",P22*VLOOKUP(N22,【参考】数式用!$AD$2:$AH$27,MATCH(O22,【参考】数式用!$K$4:$N$4,0)+1,0)),""))))</f>
        <v>#N/A</v>
      </c>
      <c r="S22" s="641"/>
      <c r="T22" s="642"/>
      <c r="U22" s="642"/>
      <c r="V22" s="643" t="e">
        <f aca="false">IFERROR(P22*VLOOKUP(AF22,【参考】数式用4!$DC$3:$DZ$106,MATCH(N22,【参考】数式用4!$DC$2:$DZ$2,0)),"")))</f>
        <v>#N/A</v>
      </c>
      <c r="W22" s="644"/>
      <c r="X22" s="645"/>
      <c r="Y22" s="646" t="e">
        <f aca="false">IFERROR(IF('別紙様式3-2（４・５月）'!Z24="ベア加算","",W22*VLOOKUP(N22,【参考】数式用!$AD$2:$AH$27,MATCH(O22,【参考】数式用!$K$4:$N$4,0)+1,0)),""))))</f>
        <v>#N/A</v>
      </c>
      <c r="Z22" s="646"/>
      <c r="AA22" s="641"/>
      <c r="AB22" s="647"/>
      <c r="AC22" s="648" t="e">
        <f aca="false">IFERROR(X22*VLOOKUP(AG22,【参考】数式用4!$DC$3:$DZ$106,MATCH(N22,【参考】数式用4!$DC$2:$DZ$2,0)),"")))</f>
        <v>#N/A</v>
      </c>
      <c r="AD22" s="565" t="str">
        <f aca="false">IF(OR(O22="新加算Ⅰ",O22="新加算Ⅱ",O22="新加算Ⅴ（１）",O22="新加算Ⅴ（２）",O22="新加算Ⅴ（３）",O22="新加算Ⅴ（４）",O22="新加算Ⅴ（５）",O22="新加算Ⅴ（６）",O22="新加算Ⅴ（７）",O22="新加算Ⅴ（９）",O22="新加算Ⅴ（10）",O22="新加算Ⅴ（12）"),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E22" s="566" t="str">
        <f aca="false">IF(OR(W22="新加算Ⅰ",W22="新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F22" s="636" t="str">
        <f aca="false">IF(O22="","",'別紙様式3-2（４・５月）'!O24&amp;'別紙様式3-2（４・５月）'!P24&amp;'別紙様式3-2（４・５月）'!Q24&amp;"から"&amp;O22)</f>
        <v/>
      </c>
      <c r="AG22" s="636" t="str">
        <f aca="false">IF(OR(W22="",W22="―"),"",'別紙様式3-2（４・５月）'!O24&amp;'別紙様式3-2（４・５月）'!P24&amp;'別紙様式3-2（４・５月）'!Q24&amp;"から"&amp;W22)</f>
        <v/>
      </c>
    </row>
    <row r="23" customFormat="false" ht="24.95" hidden="false" customHeight="true" outlineLevel="0" collapsed="false">
      <c r="A23" s="637" t="n">
        <v>10</v>
      </c>
      <c r="B23" s="569" t="str">
        <f aca="false">IF(基本情報入力シート!C62="","",基本情報入力シート!C62)</f>
        <v/>
      </c>
      <c r="C23" s="569"/>
      <c r="D23" s="569"/>
      <c r="E23" s="569"/>
      <c r="F23" s="569"/>
      <c r="G23" s="569"/>
      <c r="H23" s="569"/>
      <c r="I23" s="569"/>
      <c r="J23" s="570" t="str">
        <f aca="false">IF(基本情報入力シート!M62="","",基本情報入力シート!M62)</f>
        <v/>
      </c>
      <c r="K23" s="571" t="str">
        <f aca="false">IF(基本情報入力シート!R62="","",基本情報入力シート!R62)</f>
        <v/>
      </c>
      <c r="L23" s="571" t="str">
        <f aca="false">IF(基本情報入力シート!W62="","",基本情報入力シート!W62)</f>
        <v/>
      </c>
      <c r="M23" s="572" t="str">
        <f aca="false">IF(基本情報入力シート!X62="","",基本情報入力シート!X62)</f>
        <v/>
      </c>
      <c r="N23" s="573" t="str">
        <f aca="false">IF(基本情報入力シート!Y62="","",基本情報入力シート!Y62)</f>
        <v/>
      </c>
      <c r="O23" s="638"/>
      <c r="P23" s="639"/>
      <c r="Q23" s="639"/>
      <c r="R23" s="640" t="e">
        <f aca="false">IFERROR(IF('別紙様式3-2（４・５月）'!Z25="ベア加算","",P23*VLOOKUP(N23,【参考】数式用!$AD$2:$AH$27,MATCH(O23,【参考】数式用!$K$4:$N$4,0)+1,0)),""))))</f>
        <v>#N/A</v>
      </c>
      <c r="S23" s="641"/>
      <c r="T23" s="642"/>
      <c r="U23" s="642"/>
      <c r="V23" s="643" t="e">
        <f aca="false">IFERROR(P23*VLOOKUP(AF23,【参考】数式用4!$DC$3:$DZ$106,MATCH(N23,【参考】数式用4!$DC$2:$DZ$2,0)),"")))</f>
        <v>#N/A</v>
      </c>
      <c r="W23" s="644"/>
      <c r="X23" s="645"/>
      <c r="Y23" s="646" t="e">
        <f aca="false">IFERROR(IF('別紙様式3-2（４・５月）'!Z25="ベア加算","",W23*VLOOKUP(N23,【参考】数式用!$AD$2:$AH$27,MATCH(O23,【参考】数式用!$K$4:$N$4,0)+1,0)),""))))</f>
        <v>#N/A</v>
      </c>
      <c r="Z23" s="646"/>
      <c r="AA23" s="641"/>
      <c r="AB23" s="647"/>
      <c r="AC23" s="648" t="e">
        <f aca="false">IFERROR(X23*VLOOKUP(AG23,【参考】数式用4!$DC$3:$DZ$106,MATCH(N23,【参考】数式用4!$DC$2:$DZ$2,0)),"")))</f>
        <v>#N/A</v>
      </c>
      <c r="AD23" s="565" t="str">
        <f aca="false">IF(OR(O23="新加算Ⅰ",O23="新加算Ⅱ",O23="新加算Ⅴ（１）",O23="新加算Ⅴ（２）",O23="新加算Ⅴ（３）",O23="新加算Ⅴ（４）",O23="新加算Ⅴ（５）",O23="新加算Ⅴ（６）",O23="新加算Ⅴ（７）",O23="新加算Ⅴ（９）",O23="新加算Ⅴ（10）",O23="新加算Ⅴ（12）"),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E23" s="566" t="str">
        <f aca="false">IF(OR(W23="新加算Ⅰ",W23="新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F23" s="636" t="str">
        <f aca="false">IF(O23="","",'別紙様式3-2（４・５月）'!O25&amp;'別紙様式3-2（４・５月）'!P25&amp;'別紙様式3-2（４・５月）'!Q25&amp;"から"&amp;O23)</f>
        <v/>
      </c>
      <c r="AG23" s="636" t="str">
        <f aca="false">IF(OR(W23="",W23="―"),"",'別紙様式3-2（４・５月）'!O25&amp;'別紙様式3-2（４・５月）'!P25&amp;'別紙様式3-2（４・５月）'!Q25&amp;"から"&amp;W23)</f>
        <v/>
      </c>
    </row>
    <row r="24" customFormat="false" ht="24.95" hidden="false" customHeight="true" outlineLevel="0" collapsed="false">
      <c r="A24" s="637" t="n">
        <v>11</v>
      </c>
      <c r="B24" s="569" t="str">
        <f aca="false">IF(基本情報入力シート!C63="","",基本情報入力シート!C63)</f>
        <v/>
      </c>
      <c r="C24" s="569"/>
      <c r="D24" s="569"/>
      <c r="E24" s="569"/>
      <c r="F24" s="569"/>
      <c r="G24" s="569"/>
      <c r="H24" s="569"/>
      <c r="I24" s="569"/>
      <c r="J24" s="570" t="str">
        <f aca="false">IF(基本情報入力シート!M63="","",基本情報入力シート!M63)</f>
        <v/>
      </c>
      <c r="K24" s="571" t="str">
        <f aca="false">IF(基本情報入力シート!R63="","",基本情報入力シート!R63)</f>
        <v/>
      </c>
      <c r="L24" s="571" t="str">
        <f aca="false">IF(基本情報入力シート!W63="","",基本情報入力シート!W63)</f>
        <v/>
      </c>
      <c r="M24" s="572" t="str">
        <f aca="false">IF(基本情報入力シート!X63="","",基本情報入力シート!X63)</f>
        <v/>
      </c>
      <c r="N24" s="573" t="str">
        <f aca="false">IF(基本情報入力シート!Y63="","",基本情報入力シート!Y63)</f>
        <v/>
      </c>
      <c r="O24" s="638"/>
      <c r="P24" s="639"/>
      <c r="Q24" s="639"/>
      <c r="R24" s="640" t="e">
        <f aca="false">IFERROR(IF('別紙様式3-2（４・５月）'!Z26="ベア加算","",P24*VLOOKUP(N24,【参考】数式用!$AD$2:$AH$27,MATCH(O24,【参考】数式用!$K$4:$N$4,0)+1,0)),""))))</f>
        <v>#N/A</v>
      </c>
      <c r="S24" s="641"/>
      <c r="T24" s="642"/>
      <c r="U24" s="642"/>
      <c r="V24" s="643" t="e">
        <f aca="false">IFERROR(P24*VLOOKUP(AF24,【参考】数式用4!$DC$3:$DZ$106,MATCH(N24,【参考】数式用4!$DC$2:$DZ$2,0)),"")))</f>
        <v>#N/A</v>
      </c>
      <c r="W24" s="644"/>
      <c r="X24" s="645"/>
      <c r="Y24" s="646" t="e">
        <f aca="false">IFERROR(IF('別紙様式3-2（４・５月）'!Z26="ベア加算","",W24*VLOOKUP(N24,【参考】数式用!$AD$2:$AH$27,MATCH(O24,【参考】数式用!$K$4:$N$4,0)+1,0)),""))))</f>
        <v>#N/A</v>
      </c>
      <c r="Z24" s="646"/>
      <c r="AA24" s="641"/>
      <c r="AB24" s="647"/>
      <c r="AC24" s="648" t="e">
        <f aca="false">IFERROR(X24*VLOOKUP(AG24,【参考】数式用4!$DC$3:$DZ$106,MATCH(N24,【参考】数式用4!$DC$2:$DZ$2,0)),"")))</f>
        <v>#N/A</v>
      </c>
      <c r="AD24" s="565" t="str">
        <f aca="false">IF(OR(O24="新加算Ⅰ",O24="新加算Ⅱ",O24="新加算Ⅴ（１）",O24="新加算Ⅴ（２）",O24="新加算Ⅴ（３）",O24="新加算Ⅴ（４）",O24="新加算Ⅴ（５）",O24="新加算Ⅴ（６）",O24="新加算Ⅴ（７）",O24="新加算Ⅴ（９）",O24="新加算Ⅴ（10）",O24="新加算Ⅴ（12）"),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E24" s="566" t="str">
        <f aca="false">IF(OR(W24="新加算Ⅰ",W24="新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F24" s="636" t="str">
        <f aca="false">IF(O24="","",'別紙様式3-2（４・５月）'!O26&amp;'別紙様式3-2（４・５月）'!P26&amp;'別紙様式3-2（４・５月）'!Q26&amp;"から"&amp;O24)</f>
        <v/>
      </c>
      <c r="AG24" s="636" t="str">
        <f aca="false">IF(OR(W24="",W24="―"),"",'別紙様式3-2（４・５月）'!O26&amp;'別紙様式3-2（４・５月）'!P26&amp;'別紙様式3-2（４・５月）'!Q26&amp;"から"&amp;W24)</f>
        <v/>
      </c>
    </row>
    <row r="25" customFormat="false" ht="24.95" hidden="false" customHeight="true" outlineLevel="0" collapsed="false">
      <c r="A25" s="637" t="n">
        <v>12</v>
      </c>
      <c r="B25" s="569" t="str">
        <f aca="false">IF(基本情報入力シート!C64="","",基本情報入力シート!C64)</f>
        <v/>
      </c>
      <c r="C25" s="569"/>
      <c r="D25" s="569"/>
      <c r="E25" s="569"/>
      <c r="F25" s="569"/>
      <c r="G25" s="569"/>
      <c r="H25" s="569"/>
      <c r="I25" s="569"/>
      <c r="J25" s="570" t="str">
        <f aca="false">IF(基本情報入力シート!M64="","",基本情報入力シート!M64)</f>
        <v/>
      </c>
      <c r="K25" s="571" t="str">
        <f aca="false">IF(基本情報入力シート!R64="","",基本情報入力シート!R64)</f>
        <v/>
      </c>
      <c r="L25" s="571" t="str">
        <f aca="false">IF(基本情報入力シート!W64="","",基本情報入力シート!W64)</f>
        <v/>
      </c>
      <c r="M25" s="572" t="str">
        <f aca="false">IF(基本情報入力シート!X64="","",基本情報入力シート!X64)</f>
        <v/>
      </c>
      <c r="N25" s="573" t="str">
        <f aca="false">IF(基本情報入力シート!Y64="","",基本情報入力シート!Y64)</f>
        <v/>
      </c>
      <c r="O25" s="638"/>
      <c r="P25" s="639"/>
      <c r="Q25" s="639"/>
      <c r="R25" s="640" t="e">
        <f aca="false">IFERROR(IF('別紙様式3-2（４・５月）'!Z27="ベア加算","",P25*VLOOKUP(N25,【参考】数式用!$AD$2:$AH$27,MATCH(O25,【参考】数式用!$K$4:$N$4,0)+1,0)),""))))</f>
        <v>#N/A</v>
      </c>
      <c r="S25" s="641"/>
      <c r="T25" s="642"/>
      <c r="U25" s="642"/>
      <c r="V25" s="643" t="e">
        <f aca="false">IFERROR(P25*VLOOKUP(AF25,【参考】数式用4!$DC$3:$DZ$106,MATCH(N25,【参考】数式用4!$DC$2:$DZ$2,0)),"")))</f>
        <v>#N/A</v>
      </c>
      <c r="W25" s="644"/>
      <c r="X25" s="645"/>
      <c r="Y25" s="646" t="e">
        <f aca="false">IFERROR(IF('別紙様式3-2（４・５月）'!Z27="ベア加算","",W25*VLOOKUP(N25,【参考】数式用!$AD$2:$AH$27,MATCH(O25,【参考】数式用!$K$4:$N$4,0)+1,0)),""))))</f>
        <v>#N/A</v>
      </c>
      <c r="Z25" s="646"/>
      <c r="AA25" s="641"/>
      <c r="AB25" s="647"/>
      <c r="AC25" s="648" t="e">
        <f aca="false">IFERROR(X25*VLOOKUP(AG25,【参考】数式用4!$DC$3:$DZ$106,MATCH(N25,【参考】数式用4!$DC$2:$DZ$2,0)),"")))</f>
        <v>#N/A</v>
      </c>
      <c r="AD25" s="565" t="str">
        <f aca="false">IF(OR(O25="新加算Ⅰ",O25="新加算Ⅱ",O25="新加算Ⅴ（１）",O25="新加算Ⅴ（２）",O25="新加算Ⅴ（３）",O25="新加算Ⅴ（４）",O25="新加算Ⅴ（５）",O25="新加算Ⅴ（６）",O25="新加算Ⅴ（７）",O25="新加算Ⅴ（９）",O25="新加算Ⅴ（10）",O25="新加算Ⅴ（12）"),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E25" s="566" t="str">
        <f aca="false">IF(OR(W25="新加算Ⅰ",W25="新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F25" s="636" t="str">
        <f aca="false">IF(O25="","",'別紙様式3-2（４・５月）'!O27&amp;'別紙様式3-2（４・５月）'!P27&amp;'別紙様式3-2（４・５月）'!Q27&amp;"から"&amp;O25)</f>
        <v/>
      </c>
      <c r="AG25" s="636" t="str">
        <f aca="false">IF(OR(W25="",W25="―"),"",'別紙様式3-2（４・５月）'!O27&amp;'別紙様式3-2（４・５月）'!P27&amp;'別紙様式3-2（４・５月）'!Q27&amp;"から"&amp;W25)</f>
        <v/>
      </c>
    </row>
    <row r="26" customFormat="false" ht="24.95" hidden="false" customHeight="true" outlineLevel="0" collapsed="false">
      <c r="A26" s="637" t="n">
        <v>13</v>
      </c>
      <c r="B26" s="569" t="str">
        <f aca="false">IF(基本情報入力シート!C65="","",基本情報入力シート!C65)</f>
        <v/>
      </c>
      <c r="C26" s="569"/>
      <c r="D26" s="569"/>
      <c r="E26" s="569"/>
      <c r="F26" s="569"/>
      <c r="G26" s="569"/>
      <c r="H26" s="569"/>
      <c r="I26" s="569"/>
      <c r="J26" s="570" t="str">
        <f aca="false">IF(基本情報入力シート!M65="","",基本情報入力シート!M65)</f>
        <v/>
      </c>
      <c r="K26" s="571" t="str">
        <f aca="false">IF(基本情報入力シート!R65="","",基本情報入力シート!R65)</f>
        <v/>
      </c>
      <c r="L26" s="571" t="str">
        <f aca="false">IF(基本情報入力シート!W65="","",基本情報入力シート!W65)</f>
        <v/>
      </c>
      <c r="M26" s="572" t="str">
        <f aca="false">IF(基本情報入力シート!X65="","",基本情報入力シート!X65)</f>
        <v/>
      </c>
      <c r="N26" s="573" t="str">
        <f aca="false">IF(基本情報入力シート!Y65="","",基本情報入力シート!Y65)</f>
        <v/>
      </c>
      <c r="O26" s="638"/>
      <c r="P26" s="639"/>
      <c r="Q26" s="639"/>
      <c r="R26" s="640" t="e">
        <f aca="false">IFERROR(IF('別紙様式3-2（４・５月）'!Z28="ベア加算","",P26*VLOOKUP(N26,【参考】数式用!$AD$2:$AH$27,MATCH(O26,【参考】数式用!$K$4:$N$4,0)+1,0)),""))))</f>
        <v>#N/A</v>
      </c>
      <c r="S26" s="641"/>
      <c r="T26" s="642"/>
      <c r="U26" s="642"/>
      <c r="V26" s="643" t="e">
        <f aca="false">IFERROR(P26*VLOOKUP(AF26,【参考】数式用4!$DC$3:$DZ$106,MATCH(N26,【参考】数式用4!$DC$2:$DZ$2,0)),"")))</f>
        <v>#N/A</v>
      </c>
      <c r="W26" s="644"/>
      <c r="X26" s="645"/>
      <c r="Y26" s="646" t="e">
        <f aca="false">IFERROR(IF('別紙様式3-2（４・５月）'!Z28="ベア加算","",W26*VLOOKUP(N26,【参考】数式用!$AD$2:$AH$27,MATCH(O26,【参考】数式用!$K$4:$N$4,0)+1,0)),""))))</f>
        <v>#N/A</v>
      </c>
      <c r="Z26" s="646"/>
      <c r="AA26" s="641"/>
      <c r="AB26" s="647"/>
      <c r="AC26" s="648" t="e">
        <f aca="false">IFERROR(X26*VLOOKUP(AG26,【参考】数式用4!$DC$3:$DZ$106,MATCH(N26,【参考】数式用4!$DC$2:$DZ$2,0)),"")))</f>
        <v>#N/A</v>
      </c>
      <c r="AD26" s="565" t="str">
        <f aca="false">IF(OR(O26="新加算Ⅰ",O26="新加算Ⅱ",O26="新加算Ⅴ（１）",O26="新加算Ⅴ（２）",O26="新加算Ⅴ（３）",O26="新加算Ⅴ（４）",O26="新加算Ⅴ（５）",O26="新加算Ⅴ（６）",O26="新加算Ⅴ（７）",O26="新加算Ⅴ（９）",O26="新加算Ⅴ（10）",O26="新加算Ⅴ（12）"),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E26" s="566" t="str">
        <f aca="false">IF(OR(W26="新加算Ⅰ",W26="新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F26" s="636" t="str">
        <f aca="false">IF(O26="","",'別紙様式3-2（４・５月）'!O28&amp;'別紙様式3-2（４・５月）'!P28&amp;'別紙様式3-2（４・５月）'!Q28&amp;"から"&amp;O26)</f>
        <v/>
      </c>
      <c r="AG26" s="636" t="str">
        <f aca="false">IF(OR(W26="",W26="―"),"",'別紙様式3-2（４・５月）'!O28&amp;'別紙様式3-2（４・５月）'!P28&amp;'別紙様式3-2（４・５月）'!Q28&amp;"から"&amp;W26)</f>
        <v/>
      </c>
    </row>
    <row r="27" customFormat="false" ht="24.95" hidden="false" customHeight="true" outlineLevel="0" collapsed="false">
      <c r="A27" s="637" t="n">
        <v>14</v>
      </c>
      <c r="B27" s="569" t="str">
        <f aca="false">IF(基本情報入力シート!C66="","",基本情報入力シート!C66)</f>
        <v/>
      </c>
      <c r="C27" s="569"/>
      <c r="D27" s="569"/>
      <c r="E27" s="569"/>
      <c r="F27" s="569"/>
      <c r="G27" s="569"/>
      <c r="H27" s="569"/>
      <c r="I27" s="569"/>
      <c r="J27" s="570" t="str">
        <f aca="false">IF(基本情報入力シート!M66="","",基本情報入力シート!M66)</f>
        <v/>
      </c>
      <c r="K27" s="571" t="str">
        <f aca="false">IF(基本情報入力シート!R66="","",基本情報入力シート!R66)</f>
        <v/>
      </c>
      <c r="L27" s="571" t="str">
        <f aca="false">IF(基本情報入力シート!W66="","",基本情報入力シート!W66)</f>
        <v/>
      </c>
      <c r="M27" s="572" t="str">
        <f aca="false">IF(基本情報入力シート!X66="","",基本情報入力シート!X66)</f>
        <v/>
      </c>
      <c r="N27" s="573" t="str">
        <f aca="false">IF(基本情報入力シート!Y66="","",基本情報入力シート!Y66)</f>
        <v/>
      </c>
      <c r="O27" s="638"/>
      <c r="P27" s="639"/>
      <c r="Q27" s="639"/>
      <c r="R27" s="640" t="e">
        <f aca="false">IFERROR(IF('別紙様式3-2（４・５月）'!Z29="ベア加算","",P27*VLOOKUP(N27,【参考】数式用!$AD$2:$AH$27,MATCH(O27,【参考】数式用!$K$4:$N$4,0)+1,0)),""))))</f>
        <v>#N/A</v>
      </c>
      <c r="S27" s="641"/>
      <c r="T27" s="642"/>
      <c r="U27" s="642"/>
      <c r="V27" s="643" t="e">
        <f aca="false">IFERROR(P27*VLOOKUP(AF27,【参考】数式用4!$DC$3:$DZ$106,MATCH(N27,【参考】数式用4!$DC$2:$DZ$2,0)),"")))</f>
        <v>#N/A</v>
      </c>
      <c r="W27" s="644"/>
      <c r="X27" s="645"/>
      <c r="Y27" s="646" t="e">
        <f aca="false">IFERROR(IF('別紙様式3-2（４・５月）'!Z29="ベア加算","",W27*VLOOKUP(N27,【参考】数式用!$AD$2:$AH$27,MATCH(O27,【参考】数式用!$K$4:$N$4,0)+1,0)),""))))</f>
        <v>#N/A</v>
      </c>
      <c r="Z27" s="646"/>
      <c r="AA27" s="641"/>
      <c r="AB27" s="647"/>
      <c r="AC27" s="648" t="e">
        <f aca="false">IFERROR(X27*VLOOKUP(AG27,【参考】数式用4!$DC$3:$DZ$106,MATCH(N27,【参考】数式用4!$DC$2:$DZ$2,0)),"")))</f>
        <v>#N/A</v>
      </c>
      <c r="AD27" s="565" t="str">
        <f aca="false">IF(OR(O27="新加算Ⅰ",O27="新加算Ⅱ",O27="新加算Ⅴ（１）",O27="新加算Ⅴ（２）",O27="新加算Ⅴ（３）",O27="新加算Ⅴ（４）",O27="新加算Ⅴ（５）",O27="新加算Ⅴ（６）",O27="新加算Ⅴ（７）",O27="新加算Ⅴ（９）",O27="新加算Ⅴ（10）",O27="新加算Ⅴ（12）"),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E27" s="566" t="str">
        <f aca="false">IF(OR(W27="新加算Ⅰ",W27="新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F27" s="636" t="str">
        <f aca="false">IF(O27="","",'別紙様式3-2（４・５月）'!O29&amp;'別紙様式3-2（４・５月）'!P29&amp;'別紙様式3-2（４・５月）'!Q29&amp;"から"&amp;O27)</f>
        <v/>
      </c>
      <c r="AG27" s="636" t="str">
        <f aca="false">IF(OR(W27="",W27="―"),"",'別紙様式3-2（４・５月）'!O29&amp;'別紙様式3-2（４・５月）'!P29&amp;'別紙様式3-2（４・５月）'!Q29&amp;"から"&amp;W27)</f>
        <v/>
      </c>
    </row>
    <row r="28" customFormat="false" ht="24.95" hidden="false" customHeight="true" outlineLevel="0" collapsed="false">
      <c r="A28" s="637" t="n">
        <v>15</v>
      </c>
      <c r="B28" s="569" t="str">
        <f aca="false">IF(基本情報入力シート!C67="","",基本情報入力シート!C67)</f>
        <v/>
      </c>
      <c r="C28" s="569"/>
      <c r="D28" s="569"/>
      <c r="E28" s="569"/>
      <c r="F28" s="569"/>
      <c r="G28" s="569"/>
      <c r="H28" s="569"/>
      <c r="I28" s="569"/>
      <c r="J28" s="570" t="str">
        <f aca="false">IF(基本情報入力シート!M67="","",基本情報入力シート!M67)</f>
        <v/>
      </c>
      <c r="K28" s="571" t="str">
        <f aca="false">IF(基本情報入力シート!R67="","",基本情報入力シート!R67)</f>
        <v/>
      </c>
      <c r="L28" s="571" t="str">
        <f aca="false">IF(基本情報入力シート!W67="","",基本情報入力シート!W67)</f>
        <v/>
      </c>
      <c r="M28" s="572" t="str">
        <f aca="false">IF(基本情報入力シート!X67="","",基本情報入力シート!X67)</f>
        <v/>
      </c>
      <c r="N28" s="573" t="str">
        <f aca="false">IF(基本情報入力シート!Y67="","",基本情報入力シート!Y67)</f>
        <v/>
      </c>
      <c r="O28" s="638"/>
      <c r="P28" s="639"/>
      <c r="Q28" s="639"/>
      <c r="R28" s="640" t="e">
        <f aca="false">IFERROR(IF('別紙様式3-2（４・５月）'!Z30="ベア加算","",P28*VLOOKUP(N28,【参考】数式用!$AD$2:$AH$27,MATCH(O28,【参考】数式用!$K$4:$N$4,0)+1,0)),""))))</f>
        <v>#N/A</v>
      </c>
      <c r="S28" s="641"/>
      <c r="T28" s="642"/>
      <c r="U28" s="642"/>
      <c r="V28" s="643" t="e">
        <f aca="false">IFERROR(P28*VLOOKUP(AF28,【参考】数式用4!$DC$3:$DZ$106,MATCH(N28,【参考】数式用4!$DC$2:$DZ$2,0)),"")))</f>
        <v>#N/A</v>
      </c>
      <c r="W28" s="644"/>
      <c r="X28" s="645"/>
      <c r="Y28" s="646" t="e">
        <f aca="false">IFERROR(IF('別紙様式3-2（４・５月）'!Z30="ベア加算","",W28*VLOOKUP(N28,【参考】数式用!$AD$2:$AH$27,MATCH(O28,【参考】数式用!$K$4:$N$4,0)+1,0)),""))))</f>
        <v>#N/A</v>
      </c>
      <c r="Z28" s="646"/>
      <c r="AA28" s="641"/>
      <c r="AB28" s="647"/>
      <c r="AC28" s="648" t="e">
        <f aca="false">IFERROR(X28*VLOOKUP(AG28,【参考】数式用4!$DC$3:$DZ$106,MATCH(N28,【参考】数式用4!$DC$2:$DZ$2,0)),"")))</f>
        <v>#N/A</v>
      </c>
      <c r="AD28" s="565" t="str">
        <f aca="false">IF(OR(O28="新加算Ⅰ",O28="新加算Ⅱ",O28="新加算Ⅴ（１）",O28="新加算Ⅴ（２）",O28="新加算Ⅴ（３）",O28="新加算Ⅴ（４）",O28="新加算Ⅴ（５）",O28="新加算Ⅴ（６）",O28="新加算Ⅴ（７）",O28="新加算Ⅴ（９）",O28="新加算Ⅴ（10）",O28="新加算Ⅴ（12）"),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E28" s="566" t="str">
        <f aca="false">IF(OR(W28="新加算Ⅰ",W28="新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F28" s="636" t="str">
        <f aca="false">IF(O28="","",'別紙様式3-2（４・５月）'!O30&amp;'別紙様式3-2（４・５月）'!P30&amp;'別紙様式3-2（４・５月）'!Q30&amp;"から"&amp;O28)</f>
        <v/>
      </c>
      <c r="AG28" s="636" t="str">
        <f aca="false">IF(OR(W28="",W28="―"),"",'別紙様式3-2（４・５月）'!O30&amp;'別紙様式3-2（４・５月）'!P30&amp;'別紙様式3-2（４・５月）'!Q30&amp;"から"&amp;W28)</f>
        <v/>
      </c>
    </row>
    <row r="29" customFormat="false" ht="24.95" hidden="false" customHeight="true" outlineLevel="0" collapsed="false">
      <c r="A29" s="637" t="n">
        <v>16</v>
      </c>
      <c r="B29" s="569" t="str">
        <f aca="false">IF(基本情報入力シート!C68="","",基本情報入力シート!C68)</f>
        <v/>
      </c>
      <c r="C29" s="569"/>
      <c r="D29" s="569"/>
      <c r="E29" s="569"/>
      <c r="F29" s="569"/>
      <c r="G29" s="569"/>
      <c r="H29" s="569"/>
      <c r="I29" s="569"/>
      <c r="J29" s="571" t="str">
        <f aca="false">IF(基本情報入力シート!M68="","",基本情報入力シート!M68)</f>
        <v/>
      </c>
      <c r="K29" s="571" t="str">
        <f aca="false">IF(基本情報入力シート!R68="","",基本情報入力シート!R68)</f>
        <v/>
      </c>
      <c r="L29" s="571" t="str">
        <f aca="false">IF(基本情報入力シート!W68="","",基本情報入力シート!W68)</f>
        <v/>
      </c>
      <c r="M29" s="585" t="str">
        <f aca="false">IF(基本情報入力シート!X68="","",基本情報入力シート!X68)</f>
        <v/>
      </c>
      <c r="N29" s="586" t="str">
        <f aca="false">IF(基本情報入力シート!Y68="","",基本情報入力シート!Y68)</f>
        <v/>
      </c>
      <c r="O29" s="649"/>
      <c r="P29" s="639"/>
      <c r="Q29" s="639"/>
      <c r="R29" s="650" t="e">
        <f aca="false">IFERROR(IF('別紙様式3-2（４・５月）'!Z31="ベア加算","",P29*VLOOKUP(N29,【参考】数式用!$AD$2:$AH$27,MATCH(O29,【参考】数式用!$K$4:$N$4,0)+1,0)),""))))</f>
        <v>#N/A</v>
      </c>
      <c r="S29" s="641"/>
      <c r="T29" s="651"/>
      <c r="U29" s="651"/>
      <c r="V29" s="643" t="e">
        <f aca="false">IFERROR(P29*VLOOKUP(AF29,【参考】数式用4!$DC$3:$DZ$106,MATCH(N29,【参考】数式用4!$DC$2:$DZ$2,0)),"")))</f>
        <v>#N/A</v>
      </c>
      <c r="W29" s="652"/>
      <c r="X29" s="645"/>
      <c r="Y29" s="646" t="e">
        <f aca="false">IFERROR(IF('別紙様式3-2（４・５月）'!Z31="ベア加算","",W29*VLOOKUP(N29,【参考】数式用!$AD$2:$AH$27,MATCH(O29,【参考】数式用!$K$4:$N$4,0)+1,0)),""))))</f>
        <v>#N/A</v>
      </c>
      <c r="Z29" s="646"/>
      <c r="AA29" s="641"/>
      <c r="AB29" s="645"/>
      <c r="AC29" s="653" t="e">
        <f aca="false">IFERROR(X29*VLOOKUP(AG29,【参考】数式用4!$DC$3:$DZ$106,MATCH(N29,【参考】数式用4!$DC$2:$DZ$2,0)),"")))</f>
        <v>#N/A</v>
      </c>
      <c r="AD29" s="565" t="str">
        <f aca="false">IF(OR(O29="新加算Ⅰ",O29="新加算Ⅱ",O29="新加算Ⅴ（１）",O29="新加算Ⅴ（２）",O29="新加算Ⅴ（３）",O29="新加算Ⅴ（４）",O29="新加算Ⅴ（５）",O29="新加算Ⅴ（６）",O29="新加算Ⅴ（７）",O29="新加算Ⅴ（９）",O29="新加算Ⅴ（10）",O29="新加算Ⅴ（12）"),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E29" s="566" t="str">
        <f aca="false">IF(OR(W29="新加算Ⅰ",W29="新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F29" s="636" t="str">
        <f aca="false">IF(O29="","",'別紙様式3-2（４・５月）'!O31&amp;'別紙様式3-2（４・５月）'!P31&amp;'別紙様式3-2（４・５月）'!Q31&amp;"から"&amp;O29)</f>
        <v/>
      </c>
      <c r="AG29" s="636" t="str">
        <f aca="false">IF(OR(W29="",W29="―"),"",'別紙様式3-2（４・５月）'!O31&amp;'別紙様式3-2（４・５月）'!P31&amp;'別紙様式3-2（４・５月）'!Q31&amp;"から"&amp;W29)</f>
        <v/>
      </c>
    </row>
    <row r="30" customFormat="false" ht="24.95" hidden="false" customHeight="true" outlineLevel="0" collapsed="false">
      <c r="A30" s="637" t="n">
        <v>17</v>
      </c>
      <c r="B30" s="569" t="str">
        <f aca="false">IF(基本情報入力シート!C69="","",基本情報入力シート!C69)</f>
        <v/>
      </c>
      <c r="C30" s="569"/>
      <c r="D30" s="569"/>
      <c r="E30" s="569"/>
      <c r="F30" s="569"/>
      <c r="G30" s="569"/>
      <c r="H30" s="569"/>
      <c r="I30" s="569"/>
      <c r="J30" s="570" t="str">
        <f aca="false">IF(基本情報入力シート!M69="","",基本情報入力シート!M69)</f>
        <v/>
      </c>
      <c r="K30" s="571" t="str">
        <f aca="false">IF(基本情報入力シート!R69="","",基本情報入力シート!R69)</f>
        <v/>
      </c>
      <c r="L30" s="571" t="str">
        <f aca="false">IF(基本情報入力シート!W69="","",基本情報入力シート!W69)</f>
        <v/>
      </c>
      <c r="M30" s="572" t="str">
        <f aca="false">IF(基本情報入力シート!X69="","",基本情報入力シート!X69)</f>
        <v/>
      </c>
      <c r="N30" s="573" t="str">
        <f aca="false">IF(基本情報入力シート!Y69="","",基本情報入力シート!Y69)</f>
        <v/>
      </c>
      <c r="O30" s="638"/>
      <c r="P30" s="639"/>
      <c r="Q30" s="639"/>
      <c r="R30" s="640" t="e">
        <f aca="false">IFERROR(IF('別紙様式3-2（４・５月）'!Z32="ベア加算","",P30*VLOOKUP(N30,【参考】数式用!$AD$2:$AH$27,MATCH(O30,【参考】数式用!$K$4:$N$4,0)+1,0)),""))))</f>
        <v>#N/A</v>
      </c>
      <c r="S30" s="641"/>
      <c r="T30" s="642"/>
      <c r="U30" s="642"/>
      <c r="V30" s="643" t="e">
        <f aca="false">IFERROR(P30*VLOOKUP(AF30,【参考】数式用4!$DC$3:$DZ$106,MATCH(N30,【参考】数式用4!$DC$2:$DZ$2,0)),"")))</f>
        <v>#N/A</v>
      </c>
      <c r="W30" s="644"/>
      <c r="X30" s="645"/>
      <c r="Y30" s="646" t="e">
        <f aca="false">IFERROR(IF('別紙様式3-2（４・５月）'!Z32="ベア加算","",W30*VLOOKUP(N30,【参考】数式用!$AD$2:$AH$27,MATCH(O30,【参考】数式用!$K$4:$N$4,0)+1,0)),""))))</f>
        <v>#N/A</v>
      </c>
      <c r="Z30" s="646"/>
      <c r="AA30" s="641"/>
      <c r="AB30" s="647"/>
      <c r="AC30" s="648" t="e">
        <f aca="false">IFERROR(X30*VLOOKUP(AG30,【参考】数式用4!$DC$3:$DZ$106,MATCH(N30,【参考】数式用4!$DC$2:$DZ$2,0)),"")))</f>
        <v>#N/A</v>
      </c>
      <c r="AD30" s="565" t="str">
        <f aca="false">IF(OR(O30="新加算Ⅰ",O30="新加算Ⅱ",O30="新加算Ⅴ（１）",O30="新加算Ⅴ（２）",O30="新加算Ⅴ（３）",O30="新加算Ⅴ（４）",O30="新加算Ⅴ（５）",O30="新加算Ⅴ（６）",O30="新加算Ⅴ（７）",O30="新加算Ⅴ（９）",O30="新加算Ⅴ（10）",O30="新加算Ⅴ（12）"),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E30" s="566" t="str">
        <f aca="false">IF(OR(W30="新加算Ⅰ",W30="新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F30" s="636" t="str">
        <f aca="false">IF(O30="","",'別紙様式3-2（４・５月）'!O32&amp;'別紙様式3-2（４・５月）'!P32&amp;'別紙様式3-2（４・５月）'!Q32&amp;"から"&amp;O30)</f>
        <v/>
      </c>
      <c r="AG30" s="636" t="str">
        <f aca="false">IF(OR(W30="",W30="―"),"",'別紙様式3-2（４・５月）'!O32&amp;'別紙様式3-2（４・５月）'!P32&amp;'別紙様式3-2（４・５月）'!Q32&amp;"から"&amp;W30)</f>
        <v/>
      </c>
    </row>
    <row r="31" customFormat="false" ht="24.95" hidden="false" customHeight="true" outlineLevel="0" collapsed="false">
      <c r="A31" s="637" t="n">
        <v>18</v>
      </c>
      <c r="B31" s="569" t="str">
        <f aca="false">IF(基本情報入力シート!C70="","",基本情報入力シート!C70)</f>
        <v/>
      </c>
      <c r="C31" s="569"/>
      <c r="D31" s="569"/>
      <c r="E31" s="569"/>
      <c r="F31" s="569"/>
      <c r="G31" s="569"/>
      <c r="H31" s="569"/>
      <c r="I31" s="569"/>
      <c r="J31" s="570" t="str">
        <f aca="false">IF(基本情報入力シート!M70="","",基本情報入力シート!M70)</f>
        <v/>
      </c>
      <c r="K31" s="571" t="str">
        <f aca="false">IF(基本情報入力シート!R70="","",基本情報入力シート!R70)</f>
        <v/>
      </c>
      <c r="L31" s="571" t="str">
        <f aca="false">IF(基本情報入力シート!W70="","",基本情報入力シート!W70)</f>
        <v/>
      </c>
      <c r="M31" s="572" t="str">
        <f aca="false">IF(基本情報入力シート!X70="","",基本情報入力シート!X70)</f>
        <v/>
      </c>
      <c r="N31" s="573" t="str">
        <f aca="false">IF(基本情報入力シート!Y70="","",基本情報入力シート!Y70)</f>
        <v/>
      </c>
      <c r="O31" s="638"/>
      <c r="P31" s="639"/>
      <c r="Q31" s="639"/>
      <c r="R31" s="640" t="e">
        <f aca="false">IFERROR(IF('別紙様式3-2（４・５月）'!Z33="ベア加算","",P31*VLOOKUP(N31,【参考】数式用!$AD$2:$AH$27,MATCH(O31,【参考】数式用!$K$4:$N$4,0)+1,0)),""))))</f>
        <v>#N/A</v>
      </c>
      <c r="S31" s="641"/>
      <c r="T31" s="642"/>
      <c r="U31" s="642"/>
      <c r="V31" s="643" t="e">
        <f aca="false">IFERROR(P31*VLOOKUP(AF31,【参考】数式用4!$DC$3:$DZ$106,MATCH(N31,【参考】数式用4!$DC$2:$DZ$2,0)),"")))</f>
        <v>#N/A</v>
      </c>
      <c r="W31" s="644"/>
      <c r="X31" s="645"/>
      <c r="Y31" s="646" t="e">
        <f aca="false">IFERROR(IF('別紙様式3-2（４・５月）'!Z33="ベア加算","",W31*VLOOKUP(N31,【参考】数式用!$AD$2:$AH$27,MATCH(O31,【参考】数式用!$K$4:$N$4,0)+1,0)),""))))</f>
        <v>#N/A</v>
      </c>
      <c r="Z31" s="646"/>
      <c r="AA31" s="641"/>
      <c r="AB31" s="647"/>
      <c r="AC31" s="648" t="e">
        <f aca="false">IFERROR(X31*VLOOKUP(AG31,【参考】数式用4!$DC$3:$DZ$106,MATCH(N31,【参考】数式用4!$DC$2:$DZ$2,0)),"")))</f>
        <v>#N/A</v>
      </c>
      <c r="AD31" s="565" t="str">
        <f aca="false">IF(OR(O31="新加算Ⅰ",O31="新加算Ⅱ",O31="新加算Ⅴ（１）",O31="新加算Ⅴ（２）",O31="新加算Ⅴ（３）",O31="新加算Ⅴ（４）",O31="新加算Ⅴ（５）",O31="新加算Ⅴ（６）",O31="新加算Ⅴ（７）",O31="新加算Ⅴ（９）",O31="新加算Ⅴ（10）",O31="新加算Ⅴ（12）"),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E31" s="566" t="str">
        <f aca="false">IF(OR(W31="新加算Ⅰ",W31="新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F31" s="636" t="str">
        <f aca="false">IF(O31="","",'別紙様式3-2（４・５月）'!O33&amp;'別紙様式3-2（４・５月）'!P33&amp;'別紙様式3-2（４・５月）'!Q33&amp;"から"&amp;O31)</f>
        <v/>
      </c>
      <c r="AG31" s="636" t="str">
        <f aca="false">IF(OR(W31="",W31="―"),"",'別紙様式3-2（４・５月）'!O33&amp;'別紙様式3-2（４・５月）'!P33&amp;'別紙様式3-2（４・５月）'!Q33&amp;"から"&amp;W31)</f>
        <v/>
      </c>
    </row>
    <row r="32" customFormat="false" ht="24.95" hidden="false" customHeight="true" outlineLevel="0" collapsed="false">
      <c r="A32" s="637" t="n">
        <v>19</v>
      </c>
      <c r="B32" s="569" t="str">
        <f aca="false">IF(基本情報入力シート!C71="","",基本情報入力シート!C71)</f>
        <v/>
      </c>
      <c r="C32" s="569"/>
      <c r="D32" s="569"/>
      <c r="E32" s="569"/>
      <c r="F32" s="569"/>
      <c r="G32" s="569"/>
      <c r="H32" s="569"/>
      <c r="I32" s="569"/>
      <c r="J32" s="570" t="str">
        <f aca="false">IF(基本情報入力シート!M71="","",基本情報入力シート!M71)</f>
        <v/>
      </c>
      <c r="K32" s="571" t="str">
        <f aca="false">IF(基本情報入力シート!R71="","",基本情報入力シート!R71)</f>
        <v/>
      </c>
      <c r="L32" s="571" t="str">
        <f aca="false">IF(基本情報入力シート!W71="","",基本情報入力シート!W71)</f>
        <v/>
      </c>
      <c r="M32" s="572" t="str">
        <f aca="false">IF(基本情報入力シート!X71="","",基本情報入力シート!X71)</f>
        <v/>
      </c>
      <c r="N32" s="573" t="str">
        <f aca="false">IF(基本情報入力シート!Y71="","",基本情報入力シート!Y71)</f>
        <v/>
      </c>
      <c r="O32" s="638"/>
      <c r="P32" s="639"/>
      <c r="Q32" s="639"/>
      <c r="R32" s="640" t="e">
        <f aca="false">IFERROR(IF('別紙様式3-2（４・５月）'!Z34="ベア加算","",P32*VLOOKUP(N32,【参考】数式用!$AD$2:$AH$27,MATCH(O32,【参考】数式用!$K$4:$N$4,0)+1,0)),""))))</f>
        <v>#N/A</v>
      </c>
      <c r="S32" s="641"/>
      <c r="T32" s="642"/>
      <c r="U32" s="642"/>
      <c r="V32" s="643" t="e">
        <f aca="false">IFERROR(P32*VLOOKUP(AF32,【参考】数式用4!$DC$3:$DZ$106,MATCH(N32,【参考】数式用4!$DC$2:$DZ$2,0)),"")))</f>
        <v>#N/A</v>
      </c>
      <c r="W32" s="644"/>
      <c r="X32" s="645"/>
      <c r="Y32" s="646" t="e">
        <f aca="false">IFERROR(IF('別紙様式3-2（４・５月）'!Z34="ベア加算","",W32*VLOOKUP(N32,【参考】数式用!$AD$2:$AH$27,MATCH(O32,【参考】数式用!$K$4:$N$4,0)+1,0)),""))))</f>
        <v>#N/A</v>
      </c>
      <c r="Z32" s="646"/>
      <c r="AA32" s="641"/>
      <c r="AB32" s="647"/>
      <c r="AC32" s="648" t="e">
        <f aca="false">IFERROR(X32*VLOOKUP(AG32,【参考】数式用4!$DC$3:$DZ$106,MATCH(N32,【参考】数式用4!$DC$2:$DZ$2,0)),"")))</f>
        <v>#N/A</v>
      </c>
      <c r="AD32" s="565" t="str">
        <f aca="false">IF(OR(O32="新加算Ⅰ",O32="新加算Ⅱ",O32="新加算Ⅴ（１）",O32="新加算Ⅴ（２）",O32="新加算Ⅴ（３）",O32="新加算Ⅴ（４）",O32="新加算Ⅴ（５）",O32="新加算Ⅴ（６）",O32="新加算Ⅴ（７）",O32="新加算Ⅴ（９）",O32="新加算Ⅴ（10）",O32="新加算Ⅴ（12）"),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E32" s="566" t="str">
        <f aca="false">IF(OR(W32="新加算Ⅰ",W32="新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F32" s="636" t="str">
        <f aca="false">IF(O32="","",'別紙様式3-2（４・５月）'!O34&amp;'別紙様式3-2（４・５月）'!P34&amp;'別紙様式3-2（４・５月）'!Q34&amp;"から"&amp;O32)</f>
        <v/>
      </c>
      <c r="AG32" s="636" t="str">
        <f aca="false">IF(OR(W32="",W32="―"),"",'別紙様式3-2（４・５月）'!O34&amp;'別紙様式3-2（４・５月）'!P34&amp;'別紙様式3-2（４・５月）'!Q34&amp;"から"&amp;W32)</f>
        <v/>
      </c>
    </row>
    <row r="33" customFormat="false" ht="24.95" hidden="false" customHeight="true" outlineLevel="0" collapsed="false">
      <c r="A33" s="637" t="n">
        <v>20</v>
      </c>
      <c r="B33" s="569" t="str">
        <f aca="false">IF(基本情報入力シート!C72="","",基本情報入力シート!C72)</f>
        <v/>
      </c>
      <c r="C33" s="569"/>
      <c r="D33" s="569"/>
      <c r="E33" s="569"/>
      <c r="F33" s="569"/>
      <c r="G33" s="569"/>
      <c r="H33" s="569"/>
      <c r="I33" s="569"/>
      <c r="J33" s="570" t="str">
        <f aca="false">IF(基本情報入力シート!M72="","",基本情報入力シート!M72)</f>
        <v/>
      </c>
      <c r="K33" s="571" t="str">
        <f aca="false">IF(基本情報入力シート!R72="","",基本情報入力シート!R72)</f>
        <v/>
      </c>
      <c r="L33" s="571" t="str">
        <f aca="false">IF(基本情報入力シート!W72="","",基本情報入力シート!W72)</f>
        <v/>
      </c>
      <c r="M33" s="572" t="str">
        <f aca="false">IF(基本情報入力シート!X72="","",基本情報入力シート!X72)</f>
        <v/>
      </c>
      <c r="N33" s="573" t="str">
        <f aca="false">IF(基本情報入力シート!Y72="","",基本情報入力シート!Y72)</f>
        <v/>
      </c>
      <c r="O33" s="638"/>
      <c r="P33" s="639"/>
      <c r="Q33" s="639"/>
      <c r="R33" s="640" t="e">
        <f aca="false">IFERROR(IF('別紙様式3-2（４・５月）'!Z35="ベア加算","",P33*VLOOKUP(N33,【参考】数式用!$AD$2:$AH$27,MATCH(O33,【参考】数式用!$K$4:$N$4,0)+1,0)),""))))</f>
        <v>#N/A</v>
      </c>
      <c r="S33" s="641"/>
      <c r="T33" s="642"/>
      <c r="U33" s="642"/>
      <c r="V33" s="643" t="e">
        <f aca="false">IFERROR(P33*VLOOKUP(AF33,【参考】数式用4!$DC$3:$DZ$106,MATCH(N33,【参考】数式用4!$DC$2:$DZ$2,0)),"")))</f>
        <v>#N/A</v>
      </c>
      <c r="W33" s="644"/>
      <c r="X33" s="645"/>
      <c r="Y33" s="646" t="e">
        <f aca="false">IFERROR(IF('別紙様式3-2（４・５月）'!Z35="ベア加算","",W33*VLOOKUP(N33,【参考】数式用!$AD$2:$AH$27,MATCH(O33,【参考】数式用!$K$4:$N$4,0)+1,0)),""))))</f>
        <v>#N/A</v>
      </c>
      <c r="Z33" s="646"/>
      <c r="AA33" s="641"/>
      <c r="AB33" s="647"/>
      <c r="AC33" s="648" t="e">
        <f aca="false">IFERROR(X33*VLOOKUP(AG33,【参考】数式用4!$DC$3:$DZ$106,MATCH(N33,【参考】数式用4!$DC$2:$DZ$2,0)),"")))</f>
        <v>#N/A</v>
      </c>
      <c r="AD33" s="565" t="str">
        <f aca="false">IF(OR(O33="新加算Ⅰ",O33="新加算Ⅱ",O33="新加算Ⅴ（１）",O33="新加算Ⅴ（２）",O33="新加算Ⅴ（３）",O33="新加算Ⅴ（４）",O33="新加算Ⅴ（５）",O33="新加算Ⅴ（６）",O33="新加算Ⅴ（７）",O33="新加算Ⅴ（９）",O33="新加算Ⅴ（10）",O33="新加算Ⅴ（12）"),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E33" s="566" t="str">
        <f aca="false">IF(OR(W33="新加算Ⅰ",W33="新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F33" s="636" t="str">
        <f aca="false">IF(O33="","",'別紙様式3-2（４・５月）'!O35&amp;'別紙様式3-2（４・５月）'!P35&amp;'別紙様式3-2（４・５月）'!Q35&amp;"から"&amp;O33)</f>
        <v/>
      </c>
      <c r="AG33" s="636" t="str">
        <f aca="false">IF(OR(W33="",W33="―"),"",'別紙様式3-2（４・５月）'!O35&amp;'別紙様式3-2（４・５月）'!P35&amp;'別紙様式3-2（４・５月）'!Q35&amp;"から"&amp;W33)</f>
        <v/>
      </c>
    </row>
    <row r="34" customFormat="false" ht="24.95" hidden="false" customHeight="true" outlineLevel="0" collapsed="false">
      <c r="A34" s="637" t="n">
        <v>21</v>
      </c>
      <c r="B34" s="569" t="str">
        <f aca="false">IF(基本情報入力シート!C73="","",基本情報入力シート!C73)</f>
        <v/>
      </c>
      <c r="C34" s="569"/>
      <c r="D34" s="569"/>
      <c r="E34" s="569"/>
      <c r="F34" s="569"/>
      <c r="G34" s="569"/>
      <c r="H34" s="569"/>
      <c r="I34" s="569"/>
      <c r="J34" s="570" t="str">
        <f aca="false">IF(基本情報入力シート!M73="","",基本情報入力シート!M73)</f>
        <v/>
      </c>
      <c r="K34" s="571" t="str">
        <f aca="false">IF(基本情報入力シート!R73="","",基本情報入力シート!R73)</f>
        <v/>
      </c>
      <c r="L34" s="571" t="str">
        <f aca="false">IF(基本情報入力シート!W73="","",基本情報入力シート!W73)</f>
        <v/>
      </c>
      <c r="M34" s="572" t="str">
        <f aca="false">IF(基本情報入力シート!X73="","",基本情報入力シート!X73)</f>
        <v/>
      </c>
      <c r="N34" s="573" t="str">
        <f aca="false">IF(基本情報入力シート!Y73="","",基本情報入力シート!Y73)</f>
        <v/>
      </c>
      <c r="O34" s="638"/>
      <c r="P34" s="639"/>
      <c r="Q34" s="639"/>
      <c r="R34" s="640" t="e">
        <f aca="false">IFERROR(IF('別紙様式3-2（４・５月）'!Z36="ベア加算","",P34*VLOOKUP(N34,【参考】数式用!$AD$2:$AH$27,MATCH(O34,【参考】数式用!$K$4:$N$4,0)+1,0)),""))))</f>
        <v>#N/A</v>
      </c>
      <c r="S34" s="641"/>
      <c r="T34" s="642"/>
      <c r="U34" s="642"/>
      <c r="V34" s="643" t="e">
        <f aca="false">IFERROR(P34*VLOOKUP(AF34,【参考】数式用4!$DC$3:$DZ$106,MATCH(N34,【参考】数式用4!$DC$2:$DZ$2,0)),"")))</f>
        <v>#N/A</v>
      </c>
      <c r="W34" s="644"/>
      <c r="X34" s="645"/>
      <c r="Y34" s="646" t="e">
        <f aca="false">IFERROR(IF('別紙様式3-2（４・５月）'!Z36="ベア加算","",W34*VLOOKUP(N34,【参考】数式用!$AD$2:$AH$27,MATCH(O34,【参考】数式用!$K$4:$N$4,0)+1,0)),""))))</f>
        <v>#N/A</v>
      </c>
      <c r="Z34" s="646"/>
      <c r="AA34" s="641"/>
      <c r="AB34" s="647"/>
      <c r="AC34" s="648" t="e">
        <f aca="false">IFERROR(X34*VLOOKUP(AG34,【参考】数式用4!$DC$3:$DZ$106,MATCH(N34,【参考】数式用4!$DC$2:$DZ$2,0)),"")))</f>
        <v>#N/A</v>
      </c>
      <c r="AD34" s="565" t="str">
        <f aca="false">IF(OR(O34="新加算Ⅰ",O34="新加算Ⅱ",O34="新加算Ⅴ（１）",O34="新加算Ⅴ（２）",O34="新加算Ⅴ（３）",O34="新加算Ⅴ（４）",O34="新加算Ⅴ（５）",O34="新加算Ⅴ（６）",O34="新加算Ⅴ（７）",O34="新加算Ⅴ（９）",O34="新加算Ⅴ（10）",O34="新加算Ⅴ（12）"),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E34" s="566" t="str">
        <f aca="false">IF(OR(W34="新加算Ⅰ",W34="新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F34" s="636" t="str">
        <f aca="false">IF(O34="","",'別紙様式3-2（４・５月）'!O36&amp;'別紙様式3-2（４・５月）'!P36&amp;'別紙様式3-2（４・５月）'!Q36&amp;"から"&amp;O34)</f>
        <v/>
      </c>
      <c r="AG34" s="636" t="str">
        <f aca="false">IF(OR(W34="",W34="―"),"",'別紙様式3-2（４・５月）'!O36&amp;'別紙様式3-2（４・５月）'!P36&amp;'別紙様式3-2（４・５月）'!Q36&amp;"から"&amp;W34)</f>
        <v/>
      </c>
    </row>
    <row r="35" customFormat="false" ht="24.95" hidden="false" customHeight="true" outlineLevel="0" collapsed="false">
      <c r="A35" s="637" t="n">
        <v>22</v>
      </c>
      <c r="B35" s="569" t="str">
        <f aca="false">IF(基本情報入力シート!C74="","",基本情報入力シート!C74)</f>
        <v/>
      </c>
      <c r="C35" s="569"/>
      <c r="D35" s="569"/>
      <c r="E35" s="569"/>
      <c r="F35" s="569"/>
      <c r="G35" s="569"/>
      <c r="H35" s="569"/>
      <c r="I35" s="569"/>
      <c r="J35" s="570" t="str">
        <f aca="false">IF(基本情報入力シート!M74="","",基本情報入力シート!M74)</f>
        <v/>
      </c>
      <c r="K35" s="571" t="str">
        <f aca="false">IF(基本情報入力シート!R74="","",基本情報入力シート!R74)</f>
        <v/>
      </c>
      <c r="L35" s="571" t="str">
        <f aca="false">IF(基本情報入力シート!W74="","",基本情報入力シート!W74)</f>
        <v/>
      </c>
      <c r="M35" s="572" t="str">
        <f aca="false">IF(基本情報入力シート!X74="","",基本情報入力シート!X74)</f>
        <v/>
      </c>
      <c r="N35" s="573" t="str">
        <f aca="false">IF(基本情報入力シート!Y74="","",基本情報入力シート!Y74)</f>
        <v/>
      </c>
      <c r="O35" s="638"/>
      <c r="P35" s="639"/>
      <c r="Q35" s="639"/>
      <c r="R35" s="640" t="e">
        <f aca="false">IFERROR(IF('別紙様式3-2（４・５月）'!Z37="ベア加算","",P35*VLOOKUP(N35,【参考】数式用!$AD$2:$AH$27,MATCH(O35,【参考】数式用!$K$4:$N$4,0)+1,0)),""))))</f>
        <v>#N/A</v>
      </c>
      <c r="S35" s="641"/>
      <c r="T35" s="642"/>
      <c r="U35" s="642"/>
      <c r="V35" s="643" t="e">
        <f aca="false">IFERROR(P35*VLOOKUP(AF35,【参考】数式用4!$DC$3:$DZ$106,MATCH(N35,【参考】数式用4!$DC$2:$DZ$2,0)),"")))</f>
        <v>#N/A</v>
      </c>
      <c r="W35" s="644"/>
      <c r="X35" s="645"/>
      <c r="Y35" s="646" t="e">
        <f aca="false">IFERROR(IF('別紙様式3-2（４・５月）'!Z37="ベア加算","",W35*VLOOKUP(N35,【参考】数式用!$AD$2:$AH$27,MATCH(O35,【参考】数式用!$K$4:$N$4,0)+1,0)),""))))</f>
        <v>#N/A</v>
      </c>
      <c r="Z35" s="646"/>
      <c r="AA35" s="641"/>
      <c r="AB35" s="647"/>
      <c r="AC35" s="648" t="e">
        <f aca="false">IFERROR(X35*VLOOKUP(AG35,【参考】数式用4!$DC$3:$DZ$106,MATCH(N35,【参考】数式用4!$DC$2:$DZ$2,0)),"")))</f>
        <v>#N/A</v>
      </c>
      <c r="AD35" s="565" t="str">
        <f aca="false">IF(OR(O35="新加算Ⅰ",O35="新加算Ⅱ",O35="新加算Ⅴ（１）",O35="新加算Ⅴ（２）",O35="新加算Ⅴ（３）",O35="新加算Ⅴ（４）",O35="新加算Ⅴ（５）",O35="新加算Ⅴ（６）",O35="新加算Ⅴ（７）",O35="新加算Ⅴ（９）",O35="新加算Ⅴ（10）",O35="新加算Ⅴ（12）"),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E35" s="566" t="str">
        <f aca="false">IF(OR(W35="新加算Ⅰ",W35="新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F35" s="636" t="str">
        <f aca="false">IF(O35="","",'別紙様式3-2（４・５月）'!O37&amp;'別紙様式3-2（４・５月）'!P37&amp;'別紙様式3-2（４・５月）'!Q37&amp;"から"&amp;O35)</f>
        <v/>
      </c>
      <c r="AG35" s="636" t="str">
        <f aca="false">IF(OR(W35="",W35="―"),"",'別紙様式3-2（４・５月）'!O37&amp;'別紙様式3-2（４・５月）'!P37&amp;'別紙様式3-2（４・５月）'!Q37&amp;"から"&amp;W35)</f>
        <v/>
      </c>
    </row>
    <row r="36" customFormat="false" ht="24.95" hidden="false" customHeight="true" outlineLevel="0" collapsed="false">
      <c r="A36" s="637" t="n">
        <v>23</v>
      </c>
      <c r="B36" s="569" t="str">
        <f aca="false">IF(基本情報入力シート!C75="","",基本情報入力シート!C75)</f>
        <v/>
      </c>
      <c r="C36" s="569"/>
      <c r="D36" s="569"/>
      <c r="E36" s="569"/>
      <c r="F36" s="569"/>
      <c r="G36" s="569"/>
      <c r="H36" s="569"/>
      <c r="I36" s="569"/>
      <c r="J36" s="570" t="str">
        <f aca="false">IF(基本情報入力シート!M75="","",基本情報入力シート!M75)</f>
        <v/>
      </c>
      <c r="K36" s="571" t="str">
        <f aca="false">IF(基本情報入力シート!R75="","",基本情報入力シート!R75)</f>
        <v/>
      </c>
      <c r="L36" s="571" t="str">
        <f aca="false">IF(基本情報入力シート!W75="","",基本情報入力シート!W75)</f>
        <v/>
      </c>
      <c r="M36" s="572" t="str">
        <f aca="false">IF(基本情報入力シート!X75="","",基本情報入力シート!X75)</f>
        <v/>
      </c>
      <c r="N36" s="573" t="str">
        <f aca="false">IF(基本情報入力シート!Y75="","",基本情報入力シート!Y75)</f>
        <v/>
      </c>
      <c r="O36" s="638"/>
      <c r="P36" s="639"/>
      <c r="Q36" s="639"/>
      <c r="R36" s="640" t="e">
        <f aca="false">IFERROR(IF('別紙様式3-2（４・５月）'!Z38="ベア加算","",P36*VLOOKUP(N36,【参考】数式用!$AD$2:$AH$27,MATCH(O36,【参考】数式用!$K$4:$N$4,0)+1,0)),""))))</f>
        <v>#N/A</v>
      </c>
      <c r="S36" s="641"/>
      <c r="T36" s="642"/>
      <c r="U36" s="642"/>
      <c r="V36" s="643" t="e">
        <f aca="false">IFERROR(P36*VLOOKUP(AF36,【参考】数式用4!$DC$3:$DZ$106,MATCH(N36,【参考】数式用4!$DC$2:$DZ$2,0)),"")))</f>
        <v>#N/A</v>
      </c>
      <c r="W36" s="644"/>
      <c r="X36" s="645"/>
      <c r="Y36" s="646" t="e">
        <f aca="false">IFERROR(IF('別紙様式3-2（４・５月）'!Z38="ベア加算","",W36*VLOOKUP(N36,【参考】数式用!$AD$2:$AH$27,MATCH(O36,【参考】数式用!$K$4:$N$4,0)+1,0)),""))))</f>
        <v>#N/A</v>
      </c>
      <c r="Z36" s="646"/>
      <c r="AA36" s="641"/>
      <c r="AB36" s="647"/>
      <c r="AC36" s="648" t="e">
        <f aca="false">IFERROR(X36*VLOOKUP(AG36,【参考】数式用4!$DC$3:$DZ$106,MATCH(N36,【参考】数式用4!$DC$2:$DZ$2,0)),"")))</f>
        <v>#N/A</v>
      </c>
      <c r="AD36" s="565" t="str">
        <f aca="false">IF(OR(O36="新加算Ⅰ",O36="新加算Ⅱ",O36="新加算Ⅴ（１）",O36="新加算Ⅴ（２）",O36="新加算Ⅴ（３）",O36="新加算Ⅴ（４）",O36="新加算Ⅴ（５）",O36="新加算Ⅴ（６）",O36="新加算Ⅴ（７）",O36="新加算Ⅴ（９）",O36="新加算Ⅴ（10）",O36="新加算Ⅴ（12）"),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E36" s="566" t="str">
        <f aca="false">IF(OR(W36="新加算Ⅰ",W36="新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F36" s="636" t="str">
        <f aca="false">IF(O36="","",'別紙様式3-2（４・５月）'!O38&amp;'別紙様式3-2（４・５月）'!P38&amp;'別紙様式3-2（４・５月）'!Q38&amp;"から"&amp;O36)</f>
        <v/>
      </c>
      <c r="AG36" s="636" t="str">
        <f aca="false">IF(OR(W36="",W36="―"),"",'別紙様式3-2（４・５月）'!O38&amp;'別紙様式3-2（４・５月）'!P38&amp;'別紙様式3-2（４・５月）'!Q38&amp;"から"&amp;W36)</f>
        <v/>
      </c>
    </row>
    <row r="37" customFormat="false" ht="24.95" hidden="false" customHeight="true" outlineLevel="0" collapsed="false">
      <c r="A37" s="637" t="n">
        <v>24</v>
      </c>
      <c r="B37" s="569" t="str">
        <f aca="false">IF(基本情報入力シート!C76="","",基本情報入力シート!C76)</f>
        <v/>
      </c>
      <c r="C37" s="569"/>
      <c r="D37" s="569"/>
      <c r="E37" s="569"/>
      <c r="F37" s="569"/>
      <c r="G37" s="569"/>
      <c r="H37" s="569"/>
      <c r="I37" s="569"/>
      <c r="J37" s="570" t="str">
        <f aca="false">IF(基本情報入力シート!M76="","",基本情報入力シート!M76)</f>
        <v/>
      </c>
      <c r="K37" s="571" t="str">
        <f aca="false">IF(基本情報入力シート!R76="","",基本情報入力シート!R76)</f>
        <v/>
      </c>
      <c r="L37" s="571" t="str">
        <f aca="false">IF(基本情報入力シート!W76="","",基本情報入力シート!W76)</f>
        <v/>
      </c>
      <c r="M37" s="572" t="str">
        <f aca="false">IF(基本情報入力シート!X76="","",基本情報入力シート!X76)</f>
        <v/>
      </c>
      <c r="N37" s="573" t="str">
        <f aca="false">IF(基本情報入力シート!Y76="","",基本情報入力シート!Y76)</f>
        <v/>
      </c>
      <c r="O37" s="638"/>
      <c r="P37" s="639"/>
      <c r="Q37" s="639"/>
      <c r="R37" s="640" t="e">
        <f aca="false">IFERROR(IF('別紙様式3-2（４・５月）'!Z39="ベア加算","",P37*VLOOKUP(N37,【参考】数式用!$AD$2:$AH$27,MATCH(O37,【参考】数式用!$K$4:$N$4,0)+1,0)),""))))</f>
        <v>#N/A</v>
      </c>
      <c r="S37" s="641"/>
      <c r="T37" s="642"/>
      <c r="U37" s="642"/>
      <c r="V37" s="643" t="e">
        <f aca="false">IFERROR(P37*VLOOKUP(AF37,【参考】数式用4!$DC$3:$DZ$106,MATCH(N37,【参考】数式用4!$DC$2:$DZ$2,0)),"")))</f>
        <v>#N/A</v>
      </c>
      <c r="W37" s="644"/>
      <c r="X37" s="645"/>
      <c r="Y37" s="646" t="e">
        <f aca="false">IFERROR(IF('別紙様式3-2（４・５月）'!Z39="ベア加算","",W37*VLOOKUP(N37,【参考】数式用!$AD$2:$AH$27,MATCH(O37,【参考】数式用!$K$4:$N$4,0)+1,0)),""))))</f>
        <v>#N/A</v>
      </c>
      <c r="Z37" s="646"/>
      <c r="AA37" s="641"/>
      <c r="AB37" s="647"/>
      <c r="AC37" s="648" t="e">
        <f aca="false">IFERROR(X37*VLOOKUP(AG37,【参考】数式用4!$DC$3:$DZ$106,MATCH(N37,【参考】数式用4!$DC$2:$DZ$2,0)),"")))</f>
        <v>#N/A</v>
      </c>
      <c r="AD37" s="565" t="str">
        <f aca="false">IF(OR(O37="新加算Ⅰ",O37="新加算Ⅱ",O37="新加算Ⅴ（１）",O37="新加算Ⅴ（２）",O37="新加算Ⅴ（３）",O37="新加算Ⅴ（４）",O37="新加算Ⅴ（５）",O37="新加算Ⅴ（６）",O37="新加算Ⅴ（７）",O37="新加算Ⅴ（９）",O37="新加算Ⅴ（10）",O37="新加算Ⅴ（12）"),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E37" s="566" t="str">
        <f aca="false">IF(OR(W37="新加算Ⅰ",W37="新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F37" s="636" t="str">
        <f aca="false">IF(O37="","",'別紙様式3-2（４・５月）'!O39&amp;'別紙様式3-2（４・５月）'!P39&amp;'別紙様式3-2（４・５月）'!Q39&amp;"から"&amp;O37)</f>
        <v/>
      </c>
      <c r="AG37" s="636" t="str">
        <f aca="false">IF(OR(W37="",W37="―"),"",'別紙様式3-2（４・５月）'!O39&amp;'別紙様式3-2（４・５月）'!P39&amp;'別紙様式3-2（４・５月）'!Q39&amp;"から"&amp;W37)</f>
        <v/>
      </c>
    </row>
    <row r="38" customFormat="false" ht="24.95" hidden="false" customHeight="true" outlineLevel="0" collapsed="false">
      <c r="A38" s="637" t="n">
        <v>25</v>
      </c>
      <c r="B38" s="569" t="str">
        <f aca="false">IF(基本情報入力シート!C77="","",基本情報入力シート!C77)</f>
        <v/>
      </c>
      <c r="C38" s="569"/>
      <c r="D38" s="569"/>
      <c r="E38" s="569"/>
      <c r="F38" s="569"/>
      <c r="G38" s="569"/>
      <c r="H38" s="569"/>
      <c r="I38" s="569"/>
      <c r="J38" s="570" t="str">
        <f aca="false">IF(基本情報入力シート!M77="","",基本情報入力シート!M77)</f>
        <v/>
      </c>
      <c r="K38" s="571" t="str">
        <f aca="false">IF(基本情報入力シート!R77="","",基本情報入力シート!R77)</f>
        <v/>
      </c>
      <c r="L38" s="571" t="str">
        <f aca="false">IF(基本情報入力シート!W77="","",基本情報入力シート!W77)</f>
        <v/>
      </c>
      <c r="M38" s="572" t="str">
        <f aca="false">IF(基本情報入力シート!X77="","",基本情報入力シート!X77)</f>
        <v/>
      </c>
      <c r="N38" s="573" t="str">
        <f aca="false">IF(基本情報入力シート!Y77="","",基本情報入力シート!Y77)</f>
        <v/>
      </c>
      <c r="O38" s="638"/>
      <c r="P38" s="639"/>
      <c r="Q38" s="639"/>
      <c r="R38" s="640" t="e">
        <f aca="false">IFERROR(IF('別紙様式3-2（４・５月）'!Z40="ベア加算","",P38*VLOOKUP(N38,【参考】数式用!$AD$2:$AH$27,MATCH(O38,【参考】数式用!$K$4:$N$4,0)+1,0)),""))))</f>
        <v>#N/A</v>
      </c>
      <c r="S38" s="641"/>
      <c r="T38" s="642"/>
      <c r="U38" s="642"/>
      <c r="V38" s="643" t="e">
        <f aca="false">IFERROR(P38*VLOOKUP(AF38,【参考】数式用4!$DC$3:$DZ$106,MATCH(N38,【参考】数式用4!$DC$2:$DZ$2,0)),"")))</f>
        <v>#N/A</v>
      </c>
      <c r="W38" s="644"/>
      <c r="X38" s="645"/>
      <c r="Y38" s="646" t="e">
        <f aca="false">IFERROR(IF('別紙様式3-2（４・５月）'!Z40="ベア加算","",W38*VLOOKUP(N38,【参考】数式用!$AD$2:$AH$27,MATCH(O38,【参考】数式用!$K$4:$N$4,0)+1,0)),""))))</f>
        <v>#N/A</v>
      </c>
      <c r="Z38" s="646"/>
      <c r="AA38" s="641"/>
      <c r="AB38" s="647"/>
      <c r="AC38" s="648" t="e">
        <f aca="false">IFERROR(X38*VLOOKUP(AG38,【参考】数式用4!$DC$3:$DZ$106,MATCH(N38,【参考】数式用4!$DC$2:$DZ$2,0)),"")))</f>
        <v>#N/A</v>
      </c>
      <c r="AD38" s="565" t="str">
        <f aca="false">IF(OR(O38="新加算Ⅰ",O38="新加算Ⅱ",O38="新加算Ⅴ（１）",O38="新加算Ⅴ（２）",O38="新加算Ⅴ（３）",O38="新加算Ⅴ（４）",O38="新加算Ⅴ（５）",O38="新加算Ⅴ（６）",O38="新加算Ⅴ（７）",O38="新加算Ⅴ（９）",O38="新加算Ⅴ（10）",O38="新加算Ⅴ（12）"),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E38" s="566" t="str">
        <f aca="false">IF(OR(W38="新加算Ⅰ",W38="新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F38" s="636" t="str">
        <f aca="false">IF(O38="","",'別紙様式3-2（４・５月）'!O40&amp;'別紙様式3-2（４・５月）'!P40&amp;'別紙様式3-2（４・５月）'!Q40&amp;"から"&amp;O38)</f>
        <v/>
      </c>
      <c r="AG38" s="636" t="str">
        <f aca="false">IF(OR(W38="",W38="―"),"",'別紙様式3-2（４・５月）'!O40&amp;'別紙様式3-2（４・５月）'!P40&amp;'別紙様式3-2（４・５月）'!Q40&amp;"から"&amp;W38)</f>
        <v/>
      </c>
    </row>
    <row r="39" customFormat="false" ht="24.95" hidden="false" customHeight="true" outlineLevel="0" collapsed="false">
      <c r="A39" s="637" t="n">
        <v>26</v>
      </c>
      <c r="B39" s="569" t="str">
        <f aca="false">IF(基本情報入力シート!C78="","",基本情報入力シート!C78)</f>
        <v/>
      </c>
      <c r="C39" s="569"/>
      <c r="D39" s="569"/>
      <c r="E39" s="569"/>
      <c r="F39" s="569"/>
      <c r="G39" s="569"/>
      <c r="H39" s="569"/>
      <c r="I39" s="569"/>
      <c r="J39" s="570" t="str">
        <f aca="false">IF(基本情報入力シート!M78="","",基本情報入力シート!M78)</f>
        <v/>
      </c>
      <c r="K39" s="571" t="str">
        <f aca="false">IF(基本情報入力シート!R78="","",基本情報入力シート!R78)</f>
        <v/>
      </c>
      <c r="L39" s="571" t="str">
        <f aca="false">IF(基本情報入力シート!W78="","",基本情報入力シート!W78)</f>
        <v/>
      </c>
      <c r="M39" s="572" t="str">
        <f aca="false">IF(基本情報入力シート!X78="","",基本情報入力シート!X78)</f>
        <v/>
      </c>
      <c r="N39" s="573" t="str">
        <f aca="false">IF(基本情報入力シート!Y78="","",基本情報入力シート!Y78)</f>
        <v/>
      </c>
      <c r="O39" s="638"/>
      <c r="P39" s="639"/>
      <c r="Q39" s="639"/>
      <c r="R39" s="640" t="e">
        <f aca="false">IFERROR(IF('別紙様式3-2（４・５月）'!Z41="ベア加算","",P39*VLOOKUP(N39,【参考】数式用!$AD$2:$AH$27,MATCH(O39,【参考】数式用!$K$4:$N$4,0)+1,0)),""))))</f>
        <v>#N/A</v>
      </c>
      <c r="S39" s="641"/>
      <c r="T39" s="642"/>
      <c r="U39" s="642"/>
      <c r="V39" s="643" t="e">
        <f aca="false">IFERROR(P39*VLOOKUP(AF39,【参考】数式用4!$DC$3:$DZ$106,MATCH(N39,【参考】数式用4!$DC$2:$DZ$2,0)),"")))</f>
        <v>#N/A</v>
      </c>
      <c r="W39" s="644"/>
      <c r="X39" s="645"/>
      <c r="Y39" s="646" t="e">
        <f aca="false">IFERROR(IF('別紙様式3-2（４・５月）'!Z41="ベア加算","",W39*VLOOKUP(N39,【参考】数式用!$AD$2:$AH$27,MATCH(O39,【参考】数式用!$K$4:$N$4,0)+1,0)),""))))</f>
        <v>#N/A</v>
      </c>
      <c r="Z39" s="646"/>
      <c r="AA39" s="641"/>
      <c r="AB39" s="647"/>
      <c r="AC39" s="648" t="e">
        <f aca="false">IFERROR(X39*VLOOKUP(AG39,【参考】数式用4!$DC$3:$DZ$106,MATCH(N39,【参考】数式用4!$DC$2:$DZ$2,0)),"")))</f>
        <v>#N/A</v>
      </c>
      <c r="AD39" s="565" t="str">
        <f aca="false">IF(OR(O39="新加算Ⅰ",O39="新加算Ⅱ",O39="新加算Ⅴ（１）",O39="新加算Ⅴ（２）",O39="新加算Ⅴ（３）",O39="新加算Ⅴ（４）",O39="新加算Ⅴ（５）",O39="新加算Ⅴ（６）",O39="新加算Ⅴ（７）",O39="新加算Ⅴ（９）",O39="新加算Ⅴ（10）",O39="新加算Ⅴ（12）"),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E39" s="566" t="str">
        <f aca="false">IF(OR(W39="新加算Ⅰ",W39="新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F39" s="636" t="str">
        <f aca="false">IF(O39="","",'別紙様式3-2（４・５月）'!O41&amp;'別紙様式3-2（４・５月）'!P41&amp;'別紙様式3-2（４・５月）'!Q41&amp;"から"&amp;O39)</f>
        <v/>
      </c>
      <c r="AG39" s="636" t="str">
        <f aca="false">IF(OR(W39="",W39="―"),"",'別紙様式3-2（４・５月）'!O41&amp;'別紙様式3-2（４・５月）'!P41&amp;'別紙様式3-2（４・５月）'!Q41&amp;"から"&amp;W39)</f>
        <v/>
      </c>
    </row>
    <row r="40" customFormat="false" ht="24.95" hidden="false" customHeight="true" outlineLevel="0" collapsed="false">
      <c r="A40" s="637" t="n">
        <v>27</v>
      </c>
      <c r="B40" s="569" t="str">
        <f aca="false">IF(基本情報入力シート!C79="","",基本情報入力シート!C79)</f>
        <v/>
      </c>
      <c r="C40" s="569"/>
      <c r="D40" s="569"/>
      <c r="E40" s="569"/>
      <c r="F40" s="569"/>
      <c r="G40" s="569"/>
      <c r="H40" s="569"/>
      <c r="I40" s="569"/>
      <c r="J40" s="570" t="str">
        <f aca="false">IF(基本情報入力シート!M79="","",基本情報入力シート!M79)</f>
        <v/>
      </c>
      <c r="K40" s="571" t="str">
        <f aca="false">IF(基本情報入力シート!R79="","",基本情報入力シート!R79)</f>
        <v/>
      </c>
      <c r="L40" s="571" t="str">
        <f aca="false">IF(基本情報入力シート!W79="","",基本情報入力シート!W79)</f>
        <v/>
      </c>
      <c r="M40" s="572" t="str">
        <f aca="false">IF(基本情報入力シート!X79="","",基本情報入力シート!X79)</f>
        <v/>
      </c>
      <c r="N40" s="573" t="str">
        <f aca="false">IF(基本情報入力シート!Y79="","",基本情報入力シート!Y79)</f>
        <v/>
      </c>
      <c r="O40" s="638"/>
      <c r="P40" s="639"/>
      <c r="Q40" s="639"/>
      <c r="R40" s="640" t="e">
        <f aca="false">IFERROR(IF('別紙様式3-2（４・５月）'!Z42="ベア加算","",P40*VLOOKUP(N40,【参考】数式用!$AD$2:$AH$27,MATCH(O40,【参考】数式用!$K$4:$N$4,0)+1,0)),""))))</f>
        <v>#N/A</v>
      </c>
      <c r="S40" s="641"/>
      <c r="T40" s="642"/>
      <c r="U40" s="642"/>
      <c r="V40" s="643" t="e">
        <f aca="false">IFERROR(P40*VLOOKUP(AF40,【参考】数式用4!$DC$3:$DZ$106,MATCH(N40,【参考】数式用4!$DC$2:$DZ$2,0)),"")))</f>
        <v>#N/A</v>
      </c>
      <c r="W40" s="644"/>
      <c r="X40" s="645"/>
      <c r="Y40" s="646" t="e">
        <f aca="false">IFERROR(IF('別紙様式3-2（４・５月）'!Z42="ベア加算","",W40*VLOOKUP(N40,【参考】数式用!$AD$2:$AH$27,MATCH(O40,【参考】数式用!$K$4:$N$4,0)+1,0)),""))))</f>
        <v>#N/A</v>
      </c>
      <c r="Z40" s="646"/>
      <c r="AA40" s="641"/>
      <c r="AB40" s="647"/>
      <c r="AC40" s="648" t="e">
        <f aca="false">IFERROR(X40*VLOOKUP(AG40,【参考】数式用4!$DC$3:$DZ$106,MATCH(N40,【参考】数式用4!$DC$2:$DZ$2,0)),"")))</f>
        <v>#N/A</v>
      </c>
      <c r="AD40" s="565" t="str">
        <f aca="false">IF(OR(O40="新加算Ⅰ",O40="新加算Ⅱ",O40="新加算Ⅴ（１）",O40="新加算Ⅴ（２）",O40="新加算Ⅴ（３）",O40="新加算Ⅴ（４）",O40="新加算Ⅴ（５）",O40="新加算Ⅴ（６）",O40="新加算Ⅴ（７）",O40="新加算Ⅴ（９）",O40="新加算Ⅴ（10）",O40="新加算Ⅴ（12）"),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E40" s="566" t="str">
        <f aca="false">IF(OR(W40="新加算Ⅰ",W40="新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F40" s="636" t="str">
        <f aca="false">IF(O40="","",'別紙様式3-2（４・５月）'!O42&amp;'別紙様式3-2（４・５月）'!P42&amp;'別紙様式3-2（４・５月）'!Q42&amp;"から"&amp;O40)</f>
        <v/>
      </c>
      <c r="AG40" s="636" t="str">
        <f aca="false">IF(OR(W40="",W40="―"),"",'別紙様式3-2（４・５月）'!O42&amp;'別紙様式3-2（４・５月）'!P42&amp;'別紙様式3-2（４・５月）'!Q42&amp;"から"&amp;W40)</f>
        <v/>
      </c>
    </row>
    <row r="41" customFormat="false" ht="24.95" hidden="false" customHeight="true" outlineLevel="0" collapsed="false">
      <c r="A41" s="637" t="n">
        <v>28</v>
      </c>
      <c r="B41" s="569" t="str">
        <f aca="false">IF(基本情報入力シート!C80="","",基本情報入力シート!C80)</f>
        <v/>
      </c>
      <c r="C41" s="569"/>
      <c r="D41" s="569"/>
      <c r="E41" s="569"/>
      <c r="F41" s="569"/>
      <c r="G41" s="569"/>
      <c r="H41" s="569"/>
      <c r="I41" s="569"/>
      <c r="J41" s="570" t="str">
        <f aca="false">IF(基本情報入力シート!M80="","",基本情報入力シート!M80)</f>
        <v/>
      </c>
      <c r="K41" s="571" t="str">
        <f aca="false">IF(基本情報入力シート!R80="","",基本情報入力シート!R80)</f>
        <v/>
      </c>
      <c r="L41" s="571" t="str">
        <f aca="false">IF(基本情報入力シート!W80="","",基本情報入力シート!W80)</f>
        <v/>
      </c>
      <c r="M41" s="572" t="str">
        <f aca="false">IF(基本情報入力シート!X80="","",基本情報入力シート!X80)</f>
        <v/>
      </c>
      <c r="N41" s="573" t="str">
        <f aca="false">IF(基本情報入力シート!Y80="","",基本情報入力シート!Y80)</f>
        <v/>
      </c>
      <c r="O41" s="638"/>
      <c r="P41" s="639"/>
      <c r="Q41" s="639"/>
      <c r="R41" s="640" t="e">
        <f aca="false">IFERROR(IF('別紙様式3-2（４・５月）'!Z43="ベア加算","",P41*VLOOKUP(N41,【参考】数式用!$AD$2:$AH$27,MATCH(O41,【参考】数式用!$K$4:$N$4,0)+1,0)),""))))</f>
        <v>#N/A</v>
      </c>
      <c r="S41" s="641"/>
      <c r="T41" s="642"/>
      <c r="U41" s="642"/>
      <c r="V41" s="643" t="e">
        <f aca="false">IFERROR(P41*VLOOKUP(AF41,【参考】数式用4!$DC$3:$DZ$106,MATCH(N41,【参考】数式用4!$DC$2:$DZ$2,0)),"")))</f>
        <v>#N/A</v>
      </c>
      <c r="W41" s="644"/>
      <c r="X41" s="645"/>
      <c r="Y41" s="646" t="e">
        <f aca="false">IFERROR(IF('別紙様式3-2（４・５月）'!Z43="ベア加算","",W41*VLOOKUP(N41,【参考】数式用!$AD$2:$AH$27,MATCH(O41,【参考】数式用!$K$4:$N$4,0)+1,0)),""))))</f>
        <v>#N/A</v>
      </c>
      <c r="Z41" s="646"/>
      <c r="AA41" s="641"/>
      <c r="AB41" s="647"/>
      <c r="AC41" s="648" t="e">
        <f aca="false">IFERROR(X41*VLOOKUP(AG41,【参考】数式用4!$DC$3:$DZ$106,MATCH(N41,【参考】数式用4!$DC$2:$DZ$2,0)),"")))</f>
        <v>#N/A</v>
      </c>
      <c r="AD41" s="565" t="str">
        <f aca="false">IF(OR(O41="新加算Ⅰ",O41="新加算Ⅱ",O41="新加算Ⅴ（１）",O41="新加算Ⅴ（２）",O41="新加算Ⅴ（３）",O41="新加算Ⅴ（４）",O41="新加算Ⅴ（５）",O41="新加算Ⅴ（６）",O41="新加算Ⅴ（７）",O41="新加算Ⅴ（９）",O41="新加算Ⅴ（10）",O41="新加算Ⅴ（12）"),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E41" s="566" t="str">
        <f aca="false">IF(OR(W41="新加算Ⅰ",W41="新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F41" s="636" t="str">
        <f aca="false">IF(O41="","",'別紙様式3-2（４・５月）'!O43&amp;'別紙様式3-2（４・５月）'!P43&amp;'別紙様式3-2（４・５月）'!Q43&amp;"から"&amp;O41)</f>
        <v/>
      </c>
      <c r="AG41" s="636" t="str">
        <f aca="false">IF(OR(W41="",W41="―"),"",'別紙様式3-2（４・５月）'!O43&amp;'別紙様式3-2（４・５月）'!P43&amp;'別紙様式3-2（４・５月）'!Q43&amp;"から"&amp;W41)</f>
        <v/>
      </c>
    </row>
    <row r="42" customFormat="false" ht="24.95" hidden="false" customHeight="true" outlineLevel="0" collapsed="false">
      <c r="A42" s="637" t="n">
        <v>29</v>
      </c>
      <c r="B42" s="569" t="str">
        <f aca="false">IF(基本情報入力シート!C81="","",基本情報入力シート!C81)</f>
        <v/>
      </c>
      <c r="C42" s="569"/>
      <c r="D42" s="569"/>
      <c r="E42" s="569"/>
      <c r="F42" s="569"/>
      <c r="G42" s="569"/>
      <c r="H42" s="569"/>
      <c r="I42" s="569"/>
      <c r="J42" s="570" t="str">
        <f aca="false">IF(基本情報入力シート!M81="","",基本情報入力シート!M81)</f>
        <v/>
      </c>
      <c r="K42" s="571" t="str">
        <f aca="false">IF(基本情報入力シート!R81="","",基本情報入力シート!R81)</f>
        <v/>
      </c>
      <c r="L42" s="571" t="str">
        <f aca="false">IF(基本情報入力シート!W81="","",基本情報入力シート!W81)</f>
        <v/>
      </c>
      <c r="M42" s="572" t="str">
        <f aca="false">IF(基本情報入力シート!X81="","",基本情報入力シート!X81)</f>
        <v/>
      </c>
      <c r="N42" s="573" t="str">
        <f aca="false">IF(基本情報入力シート!Y81="","",基本情報入力シート!Y81)</f>
        <v/>
      </c>
      <c r="O42" s="638"/>
      <c r="P42" s="639"/>
      <c r="Q42" s="639"/>
      <c r="R42" s="640" t="e">
        <f aca="false">IFERROR(IF('別紙様式3-2（４・５月）'!Z44="ベア加算","",P42*VLOOKUP(N42,【参考】数式用!$AD$2:$AH$27,MATCH(O42,【参考】数式用!$K$4:$N$4,0)+1,0)),""))))</f>
        <v>#N/A</v>
      </c>
      <c r="S42" s="641"/>
      <c r="T42" s="642"/>
      <c r="U42" s="642"/>
      <c r="V42" s="643" t="e">
        <f aca="false">IFERROR(P42*VLOOKUP(AF42,【参考】数式用4!$DC$3:$DZ$106,MATCH(N42,【参考】数式用4!$DC$2:$DZ$2,0)),"")))</f>
        <v>#N/A</v>
      </c>
      <c r="W42" s="644"/>
      <c r="X42" s="645"/>
      <c r="Y42" s="646" t="e">
        <f aca="false">IFERROR(IF('別紙様式3-2（４・５月）'!Z44="ベア加算","",W42*VLOOKUP(N42,【参考】数式用!$AD$2:$AH$27,MATCH(O42,【参考】数式用!$K$4:$N$4,0)+1,0)),""))))</f>
        <v>#N/A</v>
      </c>
      <c r="Z42" s="646"/>
      <c r="AA42" s="641"/>
      <c r="AB42" s="647"/>
      <c r="AC42" s="648" t="e">
        <f aca="false">IFERROR(X42*VLOOKUP(AG42,【参考】数式用4!$DC$3:$DZ$106,MATCH(N42,【参考】数式用4!$DC$2:$DZ$2,0)),"")))</f>
        <v>#N/A</v>
      </c>
      <c r="AD42" s="565" t="str">
        <f aca="false">IF(OR(O42="新加算Ⅰ",O42="新加算Ⅱ",O42="新加算Ⅴ（１）",O42="新加算Ⅴ（２）",O42="新加算Ⅴ（３）",O42="新加算Ⅴ（４）",O42="新加算Ⅴ（５）",O42="新加算Ⅴ（６）",O42="新加算Ⅴ（７）",O42="新加算Ⅴ（９）",O42="新加算Ⅴ（10）",O42="新加算Ⅴ（12）"),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E42" s="566" t="str">
        <f aca="false">IF(OR(W42="新加算Ⅰ",W42="新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F42" s="636" t="str">
        <f aca="false">IF(O42="","",'別紙様式3-2（４・５月）'!O44&amp;'別紙様式3-2（４・５月）'!P44&amp;'別紙様式3-2（４・５月）'!Q44&amp;"から"&amp;O42)</f>
        <v/>
      </c>
      <c r="AG42" s="636" t="str">
        <f aca="false">IF(OR(W42="",W42="―"),"",'別紙様式3-2（４・５月）'!O44&amp;'別紙様式3-2（４・５月）'!P44&amp;'別紙様式3-2（４・５月）'!Q44&amp;"から"&amp;W42)</f>
        <v/>
      </c>
    </row>
    <row r="43" customFormat="false" ht="24.95" hidden="false" customHeight="true" outlineLevel="0" collapsed="false">
      <c r="A43" s="637" t="n">
        <v>30</v>
      </c>
      <c r="B43" s="569" t="str">
        <f aca="false">IF(基本情報入力シート!C82="","",基本情報入力シート!C82)</f>
        <v/>
      </c>
      <c r="C43" s="569"/>
      <c r="D43" s="569"/>
      <c r="E43" s="569"/>
      <c r="F43" s="569"/>
      <c r="G43" s="569"/>
      <c r="H43" s="569"/>
      <c r="I43" s="569"/>
      <c r="J43" s="570" t="str">
        <f aca="false">IF(基本情報入力シート!M82="","",基本情報入力シート!M82)</f>
        <v/>
      </c>
      <c r="K43" s="571" t="str">
        <f aca="false">IF(基本情報入力シート!R82="","",基本情報入力シート!R82)</f>
        <v/>
      </c>
      <c r="L43" s="571" t="str">
        <f aca="false">IF(基本情報入力シート!W82="","",基本情報入力シート!W82)</f>
        <v/>
      </c>
      <c r="M43" s="572" t="str">
        <f aca="false">IF(基本情報入力シート!X82="","",基本情報入力シート!X82)</f>
        <v/>
      </c>
      <c r="N43" s="573" t="str">
        <f aca="false">IF(基本情報入力シート!Y82="","",基本情報入力シート!Y82)</f>
        <v/>
      </c>
      <c r="O43" s="638"/>
      <c r="P43" s="639"/>
      <c r="Q43" s="639"/>
      <c r="R43" s="640" t="e">
        <f aca="false">IFERROR(IF('別紙様式3-2（４・５月）'!Z45="ベア加算","",P43*VLOOKUP(N43,【参考】数式用!$AD$2:$AH$27,MATCH(O43,【参考】数式用!$K$4:$N$4,0)+1,0)),""))))</f>
        <v>#N/A</v>
      </c>
      <c r="S43" s="641"/>
      <c r="T43" s="642"/>
      <c r="U43" s="642"/>
      <c r="V43" s="643" t="e">
        <f aca="false">IFERROR(P43*VLOOKUP(AF43,【参考】数式用4!$DC$3:$DZ$106,MATCH(N43,【参考】数式用4!$DC$2:$DZ$2,0)),"")))</f>
        <v>#N/A</v>
      </c>
      <c r="W43" s="644"/>
      <c r="X43" s="645"/>
      <c r="Y43" s="646" t="e">
        <f aca="false">IFERROR(IF('別紙様式3-2（４・５月）'!Z45="ベア加算","",W43*VLOOKUP(N43,【参考】数式用!$AD$2:$AH$27,MATCH(O43,【参考】数式用!$K$4:$N$4,0)+1,0)),""))))</f>
        <v>#N/A</v>
      </c>
      <c r="Z43" s="646"/>
      <c r="AA43" s="641"/>
      <c r="AB43" s="647"/>
      <c r="AC43" s="648" t="e">
        <f aca="false">IFERROR(X43*VLOOKUP(AG43,【参考】数式用4!$DC$3:$DZ$106,MATCH(N43,【参考】数式用4!$DC$2:$DZ$2,0)),"")))</f>
        <v>#N/A</v>
      </c>
      <c r="AD43" s="565" t="str">
        <f aca="false">IF(OR(O43="新加算Ⅰ",O43="新加算Ⅱ",O43="新加算Ⅴ（１）",O43="新加算Ⅴ（２）",O43="新加算Ⅴ（３）",O43="新加算Ⅴ（４）",O43="新加算Ⅴ（５）",O43="新加算Ⅴ（６）",O43="新加算Ⅴ（７）",O43="新加算Ⅴ（９）",O43="新加算Ⅴ（10）",O43="新加算Ⅴ（12）"),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E43" s="566" t="str">
        <f aca="false">IF(OR(W43="新加算Ⅰ",W43="新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F43" s="636" t="str">
        <f aca="false">IF(O43="","",'別紙様式3-2（４・５月）'!O45&amp;'別紙様式3-2（４・５月）'!P45&amp;'別紙様式3-2（４・５月）'!Q45&amp;"から"&amp;O43)</f>
        <v/>
      </c>
      <c r="AG43" s="636" t="str">
        <f aca="false">IF(OR(W43="",W43="―"),"",'別紙様式3-2（４・５月）'!O45&amp;'別紙様式3-2（４・５月）'!P45&amp;'別紙様式3-2（４・５月）'!Q45&amp;"から"&amp;W43)</f>
        <v/>
      </c>
    </row>
    <row r="44" customFormat="false" ht="24.95" hidden="false" customHeight="true" outlineLevel="0" collapsed="false">
      <c r="A44" s="637" t="n">
        <v>31</v>
      </c>
      <c r="B44" s="569" t="str">
        <f aca="false">IF(基本情報入力シート!C83="","",基本情報入力シート!C83)</f>
        <v/>
      </c>
      <c r="C44" s="569"/>
      <c r="D44" s="569"/>
      <c r="E44" s="569"/>
      <c r="F44" s="569"/>
      <c r="G44" s="569"/>
      <c r="H44" s="569"/>
      <c r="I44" s="569"/>
      <c r="J44" s="570" t="str">
        <f aca="false">IF(基本情報入力シート!M83="","",基本情報入力シート!M83)</f>
        <v/>
      </c>
      <c r="K44" s="571" t="str">
        <f aca="false">IF(基本情報入力シート!R83="","",基本情報入力シート!R83)</f>
        <v/>
      </c>
      <c r="L44" s="571" t="str">
        <f aca="false">IF(基本情報入力シート!W83="","",基本情報入力シート!W83)</f>
        <v/>
      </c>
      <c r="M44" s="572" t="str">
        <f aca="false">IF(基本情報入力シート!X83="","",基本情報入力シート!X83)</f>
        <v/>
      </c>
      <c r="N44" s="573" t="str">
        <f aca="false">IF(基本情報入力シート!Y83="","",基本情報入力シート!Y83)</f>
        <v/>
      </c>
      <c r="O44" s="638"/>
      <c r="P44" s="639"/>
      <c r="Q44" s="639"/>
      <c r="R44" s="640" t="e">
        <f aca="false">IFERROR(IF('別紙様式3-2（４・５月）'!Z46="ベア加算","",P44*VLOOKUP(N44,【参考】数式用!$AD$2:$AH$27,MATCH(O44,【参考】数式用!$K$4:$N$4,0)+1,0)),""))))</f>
        <v>#N/A</v>
      </c>
      <c r="S44" s="641"/>
      <c r="T44" s="642"/>
      <c r="U44" s="642"/>
      <c r="V44" s="643" t="e">
        <f aca="false">IFERROR(P44*VLOOKUP(AF44,【参考】数式用4!$DC$3:$DZ$106,MATCH(N44,【参考】数式用4!$DC$2:$DZ$2,0)),"")))</f>
        <v>#N/A</v>
      </c>
      <c r="W44" s="644"/>
      <c r="X44" s="645"/>
      <c r="Y44" s="646" t="e">
        <f aca="false">IFERROR(IF('別紙様式3-2（４・５月）'!Z46="ベア加算","",W44*VLOOKUP(N44,【参考】数式用!$AD$2:$AH$27,MATCH(O44,【参考】数式用!$K$4:$N$4,0)+1,0)),""))))</f>
        <v>#N/A</v>
      </c>
      <c r="Z44" s="646"/>
      <c r="AA44" s="641"/>
      <c r="AB44" s="647"/>
      <c r="AC44" s="648" t="e">
        <f aca="false">IFERROR(X44*VLOOKUP(AG44,【参考】数式用4!$DC$3:$DZ$106,MATCH(N44,【参考】数式用4!$DC$2:$DZ$2,0)),"")))</f>
        <v>#N/A</v>
      </c>
      <c r="AD44" s="565" t="str">
        <f aca="false">IF(OR(O44="新加算Ⅰ",O44="新加算Ⅱ",O44="新加算Ⅴ（１）",O44="新加算Ⅴ（２）",O44="新加算Ⅴ（３）",O44="新加算Ⅴ（４）",O44="新加算Ⅴ（５）",O44="新加算Ⅴ（６）",O44="新加算Ⅴ（７）",O44="新加算Ⅴ（９）",O44="新加算Ⅴ（10）",O44="新加算Ⅴ（12）"),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E44" s="566" t="str">
        <f aca="false">IF(OR(W44="新加算Ⅰ",W44="新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F44" s="636" t="str">
        <f aca="false">IF(O44="","",'別紙様式3-2（４・５月）'!O46&amp;'別紙様式3-2（４・５月）'!P46&amp;'別紙様式3-2（４・５月）'!Q46&amp;"から"&amp;O44)</f>
        <v/>
      </c>
      <c r="AG44" s="636" t="str">
        <f aca="false">IF(OR(W44="",W44="―"),"",'別紙様式3-2（４・５月）'!O46&amp;'別紙様式3-2（４・５月）'!P46&amp;'別紙様式3-2（４・５月）'!Q46&amp;"から"&amp;W44)</f>
        <v/>
      </c>
    </row>
    <row r="45" customFormat="false" ht="24.95" hidden="false" customHeight="true" outlineLevel="0" collapsed="false">
      <c r="A45" s="637" t="n">
        <v>32</v>
      </c>
      <c r="B45" s="569" t="str">
        <f aca="false">IF(基本情報入力シート!C84="","",基本情報入力シート!C84)</f>
        <v/>
      </c>
      <c r="C45" s="569"/>
      <c r="D45" s="569"/>
      <c r="E45" s="569"/>
      <c r="F45" s="569"/>
      <c r="G45" s="569"/>
      <c r="H45" s="569"/>
      <c r="I45" s="569"/>
      <c r="J45" s="570" t="str">
        <f aca="false">IF(基本情報入力シート!M84="","",基本情報入力シート!M84)</f>
        <v/>
      </c>
      <c r="K45" s="571" t="str">
        <f aca="false">IF(基本情報入力シート!R84="","",基本情報入力シート!R84)</f>
        <v/>
      </c>
      <c r="L45" s="571" t="str">
        <f aca="false">IF(基本情報入力シート!W84="","",基本情報入力シート!W84)</f>
        <v/>
      </c>
      <c r="M45" s="572" t="str">
        <f aca="false">IF(基本情報入力シート!X84="","",基本情報入力シート!X84)</f>
        <v/>
      </c>
      <c r="N45" s="573" t="str">
        <f aca="false">IF(基本情報入力シート!Y84="","",基本情報入力シート!Y84)</f>
        <v/>
      </c>
      <c r="O45" s="638"/>
      <c r="P45" s="639"/>
      <c r="Q45" s="639"/>
      <c r="R45" s="640" t="e">
        <f aca="false">IFERROR(IF('別紙様式3-2（４・５月）'!Z47="ベア加算","",P45*VLOOKUP(N45,【参考】数式用!$AD$2:$AH$27,MATCH(O45,【参考】数式用!$K$4:$N$4,0)+1,0)),""))))</f>
        <v>#N/A</v>
      </c>
      <c r="S45" s="641"/>
      <c r="T45" s="642"/>
      <c r="U45" s="642"/>
      <c r="V45" s="643" t="e">
        <f aca="false">IFERROR(P45*VLOOKUP(AF45,【参考】数式用4!$DC$3:$DZ$106,MATCH(N45,【参考】数式用4!$DC$2:$DZ$2,0)),"")))</f>
        <v>#N/A</v>
      </c>
      <c r="W45" s="644"/>
      <c r="X45" s="645"/>
      <c r="Y45" s="646" t="e">
        <f aca="false">IFERROR(IF('別紙様式3-2（４・５月）'!Z47="ベア加算","",W45*VLOOKUP(N45,【参考】数式用!$AD$2:$AH$27,MATCH(O45,【参考】数式用!$K$4:$N$4,0)+1,0)),""))))</f>
        <v>#N/A</v>
      </c>
      <c r="Z45" s="646"/>
      <c r="AA45" s="641"/>
      <c r="AB45" s="647"/>
      <c r="AC45" s="648" t="e">
        <f aca="false">IFERROR(X45*VLOOKUP(AG45,【参考】数式用4!$DC$3:$DZ$106,MATCH(N45,【参考】数式用4!$DC$2:$DZ$2,0)),"")))</f>
        <v>#N/A</v>
      </c>
      <c r="AD45" s="565" t="str">
        <f aca="false">IF(OR(O45="新加算Ⅰ",O45="新加算Ⅱ",O45="新加算Ⅴ（１）",O45="新加算Ⅴ（２）",O45="新加算Ⅴ（３）",O45="新加算Ⅴ（４）",O45="新加算Ⅴ（５）",O45="新加算Ⅴ（６）",O45="新加算Ⅴ（７）",O45="新加算Ⅴ（９）",O45="新加算Ⅴ（10）",O45="新加算Ⅴ（12）"),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E45" s="566" t="str">
        <f aca="false">IF(OR(W45="新加算Ⅰ",W45="新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F45" s="636" t="str">
        <f aca="false">IF(O45="","",'別紙様式3-2（４・５月）'!O47&amp;'別紙様式3-2（４・５月）'!P47&amp;'別紙様式3-2（４・５月）'!Q47&amp;"から"&amp;O45)</f>
        <v/>
      </c>
      <c r="AG45" s="636" t="str">
        <f aca="false">IF(OR(W45="",W45="―"),"",'別紙様式3-2（４・５月）'!O47&amp;'別紙様式3-2（４・５月）'!P47&amp;'別紙様式3-2（４・５月）'!Q47&amp;"から"&amp;W45)</f>
        <v/>
      </c>
    </row>
    <row r="46" customFormat="false" ht="24.95" hidden="false" customHeight="true" outlineLevel="0" collapsed="false">
      <c r="A46" s="637" t="n">
        <v>33</v>
      </c>
      <c r="B46" s="569" t="str">
        <f aca="false">IF(基本情報入力シート!C85="","",基本情報入力シート!C85)</f>
        <v/>
      </c>
      <c r="C46" s="569"/>
      <c r="D46" s="569"/>
      <c r="E46" s="569"/>
      <c r="F46" s="569"/>
      <c r="G46" s="569"/>
      <c r="H46" s="569"/>
      <c r="I46" s="569"/>
      <c r="J46" s="570" t="str">
        <f aca="false">IF(基本情報入力シート!M85="","",基本情報入力シート!M85)</f>
        <v/>
      </c>
      <c r="K46" s="571" t="str">
        <f aca="false">IF(基本情報入力シート!R85="","",基本情報入力シート!R85)</f>
        <v/>
      </c>
      <c r="L46" s="571" t="str">
        <f aca="false">IF(基本情報入力シート!W85="","",基本情報入力シート!W85)</f>
        <v/>
      </c>
      <c r="M46" s="572" t="str">
        <f aca="false">IF(基本情報入力シート!X85="","",基本情報入力シート!X85)</f>
        <v/>
      </c>
      <c r="N46" s="573" t="str">
        <f aca="false">IF(基本情報入力シート!Y85="","",基本情報入力シート!Y85)</f>
        <v/>
      </c>
      <c r="O46" s="638"/>
      <c r="P46" s="639"/>
      <c r="Q46" s="639"/>
      <c r="R46" s="640" t="e">
        <f aca="false">IFERROR(IF('別紙様式3-2（４・５月）'!Z48="ベア加算","",P46*VLOOKUP(N46,【参考】数式用!$AD$2:$AH$27,MATCH(O46,【参考】数式用!$K$4:$N$4,0)+1,0)),""))))</f>
        <v>#N/A</v>
      </c>
      <c r="S46" s="641"/>
      <c r="T46" s="642"/>
      <c r="U46" s="642"/>
      <c r="V46" s="643" t="e">
        <f aca="false">IFERROR(P46*VLOOKUP(AF46,【参考】数式用4!$DC$3:$DZ$106,MATCH(N46,【参考】数式用4!$DC$2:$DZ$2,0)),"")))</f>
        <v>#N/A</v>
      </c>
      <c r="W46" s="644"/>
      <c r="X46" s="645"/>
      <c r="Y46" s="646" t="e">
        <f aca="false">IFERROR(IF('別紙様式3-2（４・５月）'!Z48="ベア加算","",W46*VLOOKUP(N46,【参考】数式用!$AD$2:$AH$27,MATCH(O46,【参考】数式用!$K$4:$N$4,0)+1,0)),""))))</f>
        <v>#N/A</v>
      </c>
      <c r="Z46" s="646"/>
      <c r="AA46" s="641"/>
      <c r="AB46" s="647"/>
      <c r="AC46" s="648" t="e">
        <f aca="false">IFERROR(X46*VLOOKUP(AG46,【参考】数式用4!$DC$3:$DZ$106,MATCH(N46,【参考】数式用4!$DC$2:$DZ$2,0)),"")))</f>
        <v>#N/A</v>
      </c>
      <c r="AD46" s="565" t="str">
        <f aca="false">IF(OR(O46="新加算Ⅰ",O46="新加算Ⅱ",O46="新加算Ⅴ（１）",O46="新加算Ⅴ（２）",O46="新加算Ⅴ（３）",O46="新加算Ⅴ（４）",O46="新加算Ⅴ（５）",O46="新加算Ⅴ（６）",O46="新加算Ⅴ（７）",O46="新加算Ⅴ（９）",O46="新加算Ⅴ（10）",O46="新加算Ⅴ（12）"),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E46" s="566" t="str">
        <f aca="false">IF(OR(W46="新加算Ⅰ",W46="新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F46" s="636" t="str">
        <f aca="false">IF(O46="","",'別紙様式3-2（４・５月）'!O48&amp;'別紙様式3-2（４・５月）'!P48&amp;'別紙様式3-2（４・５月）'!Q48&amp;"から"&amp;O46)</f>
        <v/>
      </c>
      <c r="AG46" s="636" t="str">
        <f aca="false">IF(OR(W46="",W46="―"),"",'別紙様式3-2（４・５月）'!O48&amp;'別紙様式3-2（４・５月）'!P48&amp;'別紙様式3-2（４・５月）'!Q48&amp;"から"&amp;W46)</f>
        <v/>
      </c>
    </row>
    <row r="47" customFormat="false" ht="24.95" hidden="false" customHeight="true" outlineLevel="0" collapsed="false">
      <c r="A47" s="637" t="n">
        <v>34</v>
      </c>
      <c r="B47" s="569" t="str">
        <f aca="false">IF(基本情報入力シート!C86="","",基本情報入力シート!C86)</f>
        <v/>
      </c>
      <c r="C47" s="569"/>
      <c r="D47" s="569"/>
      <c r="E47" s="569"/>
      <c r="F47" s="569"/>
      <c r="G47" s="569"/>
      <c r="H47" s="569"/>
      <c r="I47" s="569"/>
      <c r="J47" s="570" t="str">
        <f aca="false">IF(基本情報入力シート!M86="","",基本情報入力シート!M86)</f>
        <v/>
      </c>
      <c r="K47" s="571" t="str">
        <f aca="false">IF(基本情報入力シート!R86="","",基本情報入力シート!R86)</f>
        <v/>
      </c>
      <c r="L47" s="571" t="str">
        <f aca="false">IF(基本情報入力シート!W86="","",基本情報入力シート!W86)</f>
        <v/>
      </c>
      <c r="M47" s="572" t="str">
        <f aca="false">IF(基本情報入力シート!X86="","",基本情報入力シート!X86)</f>
        <v/>
      </c>
      <c r="N47" s="573" t="str">
        <f aca="false">IF(基本情報入力シート!Y86="","",基本情報入力シート!Y86)</f>
        <v/>
      </c>
      <c r="O47" s="638"/>
      <c r="P47" s="639"/>
      <c r="Q47" s="639"/>
      <c r="R47" s="640" t="e">
        <f aca="false">IFERROR(IF('別紙様式3-2（４・５月）'!Z49="ベア加算","",P47*VLOOKUP(N47,【参考】数式用!$AD$2:$AH$27,MATCH(O47,【参考】数式用!$K$4:$N$4,0)+1,0)),""))))</f>
        <v>#N/A</v>
      </c>
      <c r="S47" s="641"/>
      <c r="T47" s="642"/>
      <c r="U47" s="642"/>
      <c r="V47" s="643" t="e">
        <f aca="false">IFERROR(P47*VLOOKUP(AF47,【参考】数式用4!$DC$3:$DZ$106,MATCH(N47,【参考】数式用4!$DC$2:$DZ$2,0)),"")))</f>
        <v>#N/A</v>
      </c>
      <c r="W47" s="644"/>
      <c r="X47" s="645"/>
      <c r="Y47" s="646" t="e">
        <f aca="false">IFERROR(IF('別紙様式3-2（４・５月）'!Z49="ベア加算","",W47*VLOOKUP(N47,【参考】数式用!$AD$2:$AH$27,MATCH(O47,【参考】数式用!$K$4:$N$4,0)+1,0)),""))))</f>
        <v>#N/A</v>
      </c>
      <c r="Z47" s="646"/>
      <c r="AA47" s="641"/>
      <c r="AB47" s="647"/>
      <c r="AC47" s="648" t="e">
        <f aca="false">IFERROR(X47*VLOOKUP(AG47,【参考】数式用4!$DC$3:$DZ$106,MATCH(N47,【参考】数式用4!$DC$2:$DZ$2,0)),"")))</f>
        <v>#N/A</v>
      </c>
      <c r="AD47" s="565" t="str">
        <f aca="false">IF(OR(O47="新加算Ⅰ",O47="新加算Ⅱ",O47="新加算Ⅴ（１）",O47="新加算Ⅴ（２）",O47="新加算Ⅴ（３）",O47="新加算Ⅴ（４）",O47="新加算Ⅴ（５）",O47="新加算Ⅴ（６）",O47="新加算Ⅴ（７）",O47="新加算Ⅴ（９）",O47="新加算Ⅴ（10）",O47="新加算Ⅴ（12）"),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E47" s="566" t="str">
        <f aca="false">IF(OR(W47="新加算Ⅰ",W47="新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F47" s="636" t="str">
        <f aca="false">IF(O47="","",'別紙様式3-2（４・５月）'!O49&amp;'別紙様式3-2（４・５月）'!P49&amp;'別紙様式3-2（４・５月）'!Q49&amp;"から"&amp;O47)</f>
        <v/>
      </c>
      <c r="AG47" s="636" t="str">
        <f aca="false">IF(OR(W47="",W47="―"),"",'別紙様式3-2（４・５月）'!O49&amp;'別紙様式3-2（４・５月）'!P49&amp;'別紙様式3-2（４・５月）'!Q49&amp;"から"&amp;W47)</f>
        <v/>
      </c>
    </row>
    <row r="48" customFormat="false" ht="24.95" hidden="false" customHeight="true" outlineLevel="0" collapsed="false">
      <c r="A48" s="637" t="n">
        <v>35</v>
      </c>
      <c r="B48" s="569" t="str">
        <f aca="false">IF(基本情報入力シート!C87="","",基本情報入力シート!C87)</f>
        <v/>
      </c>
      <c r="C48" s="569"/>
      <c r="D48" s="569"/>
      <c r="E48" s="569"/>
      <c r="F48" s="569"/>
      <c r="G48" s="569"/>
      <c r="H48" s="569"/>
      <c r="I48" s="569"/>
      <c r="J48" s="570" t="str">
        <f aca="false">IF(基本情報入力シート!M87="","",基本情報入力シート!M87)</f>
        <v/>
      </c>
      <c r="K48" s="571" t="str">
        <f aca="false">IF(基本情報入力シート!R87="","",基本情報入力シート!R87)</f>
        <v/>
      </c>
      <c r="L48" s="571" t="str">
        <f aca="false">IF(基本情報入力シート!W87="","",基本情報入力シート!W87)</f>
        <v/>
      </c>
      <c r="M48" s="572" t="str">
        <f aca="false">IF(基本情報入力シート!X87="","",基本情報入力シート!X87)</f>
        <v/>
      </c>
      <c r="N48" s="573" t="str">
        <f aca="false">IF(基本情報入力シート!Y87="","",基本情報入力シート!Y87)</f>
        <v/>
      </c>
      <c r="O48" s="638"/>
      <c r="P48" s="639"/>
      <c r="Q48" s="639"/>
      <c r="R48" s="640" t="e">
        <f aca="false">IFERROR(IF('別紙様式3-2（４・５月）'!Z50="ベア加算","",P48*VLOOKUP(N48,【参考】数式用!$AD$2:$AH$27,MATCH(O48,【参考】数式用!$K$4:$N$4,0)+1,0)),""))))</f>
        <v>#N/A</v>
      </c>
      <c r="S48" s="641"/>
      <c r="T48" s="642"/>
      <c r="U48" s="642"/>
      <c r="V48" s="643" t="e">
        <f aca="false">IFERROR(P48*VLOOKUP(AF48,【参考】数式用4!$DC$3:$DZ$106,MATCH(N48,【参考】数式用4!$DC$2:$DZ$2,0)),"")))</f>
        <v>#N/A</v>
      </c>
      <c r="W48" s="644"/>
      <c r="X48" s="645"/>
      <c r="Y48" s="646" t="e">
        <f aca="false">IFERROR(IF('別紙様式3-2（４・５月）'!Z50="ベア加算","",W48*VLOOKUP(N48,【参考】数式用!$AD$2:$AH$27,MATCH(O48,【参考】数式用!$K$4:$N$4,0)+1,0)),""))))</f>
        <v>#N/A</v>
      </c>
      <c r="Z48" s="646"/>
      <c r="AA48" s="641"/>
      <c r="AB48" s="647"/>
      <c r="AC48" s="648" t="e">
        <f aca="false">IFERROR(X48*VLOOKUP(AG48,【参考】数式用4!$DC$3:$DZ$106,MATCH(N48,【参考】数式用4!$DC$2:$DZ$2,0)),"")))</f>
        <v>#N/A</v>
      </c>
      <c r="AD48" s="565" t="str">
        <f aca="false">IF(OR(O48="新加算Ⅰ",O48="新加算Ⅱ",O48="新加算Ⅴ（１）",O48="新加算Ⅴ（２）",O48="新加算Ⅴ（３）",O48="新加算Ⅴ（４）",O48="新加算Ⅴ（５）",O48="新加算Ⅴ（６）",O48="新加算Ⅴ（７）",O48="新加算Ⅴ（９）",O48="新加算Ⅴ（10）",O48="新加算Ⅴ（12）"),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E48" s="566" t="str">
        <f aca="false">IF(OR(W48="新加算Ⅰ",W48="新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F48" s="636" t="str">
        <f aca="false">IF(O48="","",'別紙様式3-2（４・５月）'!O50&amp;'別紙様式3-2（４・５月）'!P50&amp;'別紙様式3-2（４・５月）'!Q50&amp;"から"&amp;O48)</f>
        <v/>
      </c>
      <c r="AG48" s="636" t="str">
        <f aca="false">IF(OR(W48="",W48="―"),"",'別紙様式3-2（４・５月）'!O50&amp;'別紙様式3-2（４・５月）'!P50&amp;'別紙様式3-2（４・５月）'!Q50&amp;"から"&amp;W48)</f>
        <v/>
      </c>
    </row>
    <row r="49" customFormat="false" ht="24.95" hidden="false" customHeight="true" outlineLevel="0" collapsed="false">
      <c r="A49" s="637" t="n">
        <v>36</v>
      </c>
      <c r="B49" s="569" t="str">
        <f aca="false">IF(基本情報入力シート!C88="","",基本情報入力シート!C88)</f>
        <v/>
      </c>
      <c r="C49" s="569"/>
      <c r="D49" s="569"/>
      <c r="E49" s="569"/>
      <c r="F49" s="569"/>
      <c r="G49" s="569"/>
      <c r="H49" s="569"/>
      <c r="I49" s="569"/>
      <c r="J49" s="570" t="str">
        <f aca="false">IF(基本情報入力シート!M88="","",基本情報入力シート!M88)</f>
        <v/>
      </c>
      <c r="K49" s="571" t="str">
        <f aca="false">IF(基本情報入力シート!R88="","",基本情報入力シート!R88)</f>
        <v/>
      </c>
      <c r="L49" s="571" t="str">
        <f aca="false">IF(基本情報入力シート!W88="","",基本情報入力シート!W88)</f>
        <v/>
      </c>
      <c r="M49" s="572" t="str">
        <f aca="false">IF(基本情報入力シート!X88="","",基本情報入力シート!X88)</f>
        <v/>
      </c>
      <c r="N49" s="573" t="str">
        <f aca="false">IF(基本情報入力シート!Y88="","",基本情報入力シート!Y88)</f>
        <v/>
      </c>
      <c r="O49" s="638"/>
      <c r="P49" s="639"/>
      <c r="Q49" s="639"/>
      <c r="R49" s="640" t="e">
        <f aca="false">IFERROR(IF('別紙様式3-2（４・５月）'!Z51="ベア加算","",P49*VLOOKUP(N49,【参考】数式用!$AD$2:$AH$27,MATCH(O49,【参考】数式用!$K$4:$N$4,0)+1,0)),""))))</f>
        <v>#N/A</v>
      </c>
      <c r="S49" s="641"/>
      <c r="T49" s="642"/>
      <c r="U49" s="642"/>
      <c r="V49" s="643" t="e">
        <f aca="false">IFERROR(P49*VLOOKUP(AF49,【参考】数式用4!$DC$3:$DZ$106,MATCH(N49,【参考】数式用4!$DC$2:$DZ$2,0)),"")))</f>
        <v>#N/A</v>
      </c>
      <c r="W49" s="644"/>
      <c r="X49" s="645"/>
      <c r="Y49" s="646" t="e">
        <f aca="false">IFERROR(IF('別紙様式3-2（４・５月）'!Z51="ベア加算","",W49*VLOOKUP(N49,【参考】数式用!$AD$2:$AH$27,MATCH(O49,【参考】数式用!$K$4:$N$4,0)+1,0)),""))))</f>
        <v>#N/A</v>
      </c>
      <c r="Z49" s="646"/>
      <c r="AA49" s="641"/>
      <c r="AB49" s="647"/>
      <c r="AC49" s="648" t="e">
        <f aca="false">IFERROR(X49*VLOOKUP(AG49,【参考】数式用4!$DC$3:$DZ$106,MATCH(N49,【参考】数式用4!$DC$2:$DZ$2,0)),"")))</f>
        <v>#N/A</v>
      </c>
      <c r="AD49" s="565" t="str">
        <f aca="false">IF(OR(O49="新加算Ⅰ",O49="新加算Ⅱ",O49="新加算Ⅴ（１）",O49="新加算Ⅴ（２）",O49="新加算Ⅴ（３）",O49="新加算Ⅴ（４）",O49="新加算Ⅴ（５）",O49="新加算Ⅴ（６）",O49="新加算Ⅴ（７）",O49="新加算Ⅴ（９）",O49="新加算Ⅴ（10）",O49="新加算Ⅴ（12）"),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E49" s="566" t="str">
        <f aca="false">IF(OR(W49="新加算Ⅰ",W49="新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F49" s="636" t="str">
        <f aca="false">IF(O49="","",'別紙様式3-2（４・５月）'!O51&amp;'別紙様式3-2（４・５月）'!P51&amp;'別紙様式3-2（４・５月）'!Q51&amp;"から"&amp;O49)</f>
        <v/>
      </c>
      <c r="AG49" s="636" t="str">
        <f aca="false">IF(OR(W49="",W49="―"),"",'別紙様式3-2（４・５月）'!O51&amp;'別紙様式3-2（４・５月）'!P51&amp;'別紙様式3-2（４・５月）'!Q51&amp;"から"&amp;W49)</f>
        <v/>
      </c>
    </row>
    <row r="50" customFormat="false" ht="24.95" hidden="false" customHeight="true" outlineLevel="0" collapsed="false">
      <c r="A50" s="637" t="n">
        <v>37</v>
      </c>
      <c r="B50" s="569" t="str">
        <f aca="false">IF(基本情報入力シート!C89="","",基本情報入力シート!C89)</f>
        <v/>
      </c>
      <c r="C50" s="569"/>
      <c r="D50" s="569"/>
      <c r="E50" s="569"/>
      <c r="F50" s="569"/>
      <c r="G50" s="569"/>
      <c r="H50" s="569"/>
      <c r="I50" s="569"/>
      <c r="J50" s="570" t="str">
        <f aca="false">IF(基本情報入力シート!M89="","",基本情報入力シート!M89)</f>
        <v/>
      </c>
      <c r="K50" s="571" t="str">
        <f aca="false">IF(基本情報入力シート!R89="","",基本情報入力シート!R89)</f>
        <v/>
      </c>
      <c r="L50" s="571" t="str">
        <f aca="false">IF(基本情報入力シート!W89="","",基本情報入力シート!W89)</f>
        <v/>
      </c>
      <c r="M50" s="572" t="str">
        <f aca="false">IF(基本情報入力シート!X89="","",基本情報入力シート!X89)</f>
        <v/>
      </c>
      <c r="N50" s="573" t="str">
        <f aca="false">IF(基本情報入力シート!Y89="","",基本情報入力シート!Y89)</f>
        <v/>
      </c>
      <c r="O50" s="638"/>
      <c r="P50" s="639"/>
      <c r="Q50" s="639"/>
      <c r="R50" s="640" t="e">
        <f aca="false">IFERROR(IF('別紙様式3-2（４・５月）'!Z52="ベア加算","",P50*VLOOKUP(N50,【参考】数式用!$AD$2:$AH$27,MATCH(O50,【参考】数式用!$K$4:$N$4,0)+1,0)),""))))</f>
        <v>#N/A</v>
      </c>
      <c r="S50" s="641"/>
      <c r="T50" s="642"/>
      <c r="U50" s="642"/>
      <c r="V50" s="643" t="e">
        <f aca="false">IFERROR(P50*VLOOKUP(AF50,【参考】数式用4!$DC$3:$DZ$106,MATCH(N50,【参考】数式用4!$DC$2:$DZ$2,0)),"")))</f>
        <v>#N/A</v>
      </c>
      <c r="W50" s="644"/>
      <c r="X50" s="645"/>
      <c r="Y50" s="646" t="e">
        <f aca="false">IFERROR(IF('別紙様式3-2（４・５月）'!Z52="ベア加算","",W50*VLOOKUP(N50,【参考】数式用!$AD$2:$AH$27,MATCH(O50,【参考】数式用!$K$4:$N$4,0)+1,0)),""))))</f>
        <v>#N/A</v>
      </c>
      <c r="Z50" s="646"/>
      <c r="AA50" s="641"/>
      <c r="AB50" s="647"/>
      <c r="AC50" s="648" t="e">
        <f aca="false">IFERROR(X50*VLOOKUP(AG50,【参考】数式用4!$DC$3:$DZ$106,MATCH(N50,【参考】数式用4!$DC$2:$DZ$2,0)),"")))</f>
        <v>#N/A</v>
      </c>
      <c r="AD50" s="565" t="str">
        <f aca="false">IF(OR(O50="新加算Ⅰ",O50="新加算Ⅱ",O50="新加算Ⅴ（１）",O50="新加算Ⅴ（２）",O50="新加算Ⅴ（３）",O50="新加算Ⅴ（４）",O50="新加算Ⅴ（５）",O50="新加算Ⅴ（６）",O50="新加算Ⅴ（７）",O50="新加算Ⅴ（９）",O50="新加算Ⅴ（10）",O50="新加算Ⅴ（12）"),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E50" s="566" t="str">
        <f aca="false">IF(OR(W50="新加算Ⅰ",W50="新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F50" s="636" t="str">
        <f aca="false">IF(O50="","",'別紙様式3-2（４・５月）'!O52&amp;'別紙様式3-2（４・５月）'!P52&amp;'別紙様式3-2（４・５月）'!Q52&amp;"から"&amp;O50)</f>
        <v/>
      </c>
      <c r="AG50" s="636" t="str">
        <f aca="false">IF(OR(W50="",W50="―"),"",'別紙様式3-2（４・５月）'!O52&amp;'別紙様式3-2（４・５月）'!P52&amp;'別紙様式3-2（４・５月）'!Q52&amp;"から"&amp;W50)</f>
        <v/>
      </c>
    </row>
    <row r="51" customFormat="false" ht="24.95" hidden="false" customHeight="true" outlineLevel="0" collapsed="false">
      <c r="A51" s="637" t="n">
        <v>38</v>
      </c>
      <c r="B51" s="569" t="str">
        <f aca="false">IF(基本情報入力シート!C90="","",基本情報入力シート!C90)</f>
        <v/>
      </c>
      <c r="C51" s="569"/>
      <c r="D51" s="569"/>
      <c r="E51" s="569"/>
      <c r="F51" s="569"/>
      <c r="G51" s="569"/>
      <c r="H51" s="569"/>
      <c r="I51" s="569"/>
      <c r="J51" s="570" t="str">
        <f aca="false">IF(基本情報入力シート!M90="","",基本情報入力シート!M90)</f>
        <v/>
      </c>
      <c r="K51" s="571" t="str">
        <f aca="false">IF(基本情報入力シート!R90="","",基本情報入力シート!R90)</f>
        <v/>
      </c>
      <c r="L51" s="571" t="str">
        <f aca="false">IF(基本情報入力シート!W90="","",基本情報入力シート!W90)</f>
        <v/>
      </c>
      <c r="M51" s="572" t="str">
        <f aca="false">IF(基本情報入力シート!X90="","",基本情報入力シート!X90)</f>
        <v/>
      </c>
      <c r="N51" s="573" t="str">
        <f aca="false">IF(基本情報入力シート!Y90="","",基本情報入力シート!Y90)</f>
        <v/>
      </c>
      <c r="O51" s="638"/>
      <c r="P51" s="639"/>
      <c r="Q51" s="639"/>
      <c r="R51" s="640" t="e">
        <f aca="false">IFERROR(IF('別紙様式3-2（４・５月）'!Z53="ベア加算","",P51*VLOOKUP(N51,【参考】数式用!$AD$2:$AH$27,MATCH(O51,【参考】数式用!$K$4:$N$4,0)+1,0)),""))))</f>
        <v>#N/A</v>
      </c>
      <c r="S51" s="641"/>
      <c r="T51" s="642"/>
      <c r="U51" s="642"/>
      <c r="V51" s="643" t="e">
        <f aca="false">IFERROR(P51*VLOOKUP(AF51,【参考】数式用4!$DC$3:$DZ$106,MATCH(N51,【参考】数式用4!$DC$2:$DZ$2,0)),"")))</f>
        <v>#N/A</v>
      </c>
      <c r="W51" s="644"/>
      <c r="X51" s="645"/>
      <c r="Y51" s="646" t="e">
        <f aca="false">IFERROR(IF('別紙様式3-2（４・５月）'!Z53="ベア加算","",W51*VLOOKUP(N51,【参考】数式用!$AD$2:$AH$27,MATCH(O51,【参考】数式用!$K$4:$N$4,0)+1,0)),""))))</f>
        <v>#N/A</v>
      </c>
      <c r="Z51" s="646"/>
      <c r="AA51" s="641"/>
      <c r="AB51" s="647"/>
      <c r="AC51" s="648" t="e">
        <f aca="false">IFERROR(X51*VLOOKUP(AG51,【参考】数式用4!$DC$3:$DZ$106,MATCH(N51,【参考】数式用4!$DC$2:$DZ$2,0)),"")))</f>
        <v>#N/A</v>
      </c>
      <c r="AD51" s="565" t="str">
        <f aca="false">IF(OR(O51="新加算Ⅰ",O51="新加算Ⅱ",O51="新加算Ⅴ（１）",O51="新加算Ⅴ（２）",O51="新加算Ⅴ（３）",O51="新加算Ⅴ（４）",O51="新加算Ⅴ（５）",O51="新加算Ⅴ（６）",O51="新加算Ⅴ（７）",O51="新加算Ⅴ（９）",O51="新加算Ⅴ（10）",O51="新加算Ⅴ（12）"),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E51" s="566" t="str">
        <f aca="false">IF(OR(W51="新加算Ⅰ",W51="新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F51" s="636" t="str">
        <f aca="false">IF(O51="","",'別紙様式3-2（４・５月）'!O53&amp;'別紙様式3-2（４・５月）'!P53&amp;'別紙様式3-2（４・５月）'!Q53&amp;"から"&amp;O51)</f>
        <v/>
      </c>
      <c r="AG51" s="636" t="str">
        <f aca="false">IF(OR(W51="",W51="―"),"",'別紙様式3-2（４・５月）'!O53&amp;'別紙様式3-2（４・５月）'!P53&amp;'別紙様式3-2（４・５月）'!Q53&amp;"から"&amp;W51)</f>
        <v/>
      </c>
    </row>
    <row r="52" customFormat="false" ht="24.95" hidden="false" customHeight="true" outlineLevel="0" collapsed="false">
      <c r="A52" s="637" t="n">
        <v>39</v>
      </c>
      <c r="B52" s="569" t="str">
        <f aca="false">IF(基本情報入力シート!C91="","",基本情報入力シート!C91)</f>
        <v/>
      </c>
      <c r="C52" s="569"/>
      <c r="D52" s="569"/>
      <c r="E52" s="569"/>
      <c r="F52" s="569"/>
      <c r="G52" s="569"/>
      <c r="H52" s="569"/>
      <c r="I52" s="569"/>
      <c r="J52" s="570" t="str">
        <f aca="false">IF(基本情報入力シート!M91="","",基本情報入力シート!M91)</f>
        <v/>
      </c>
      <c r="K52" s="571" t="str">
        <f aca="false">IF(基本情報入力シート!R91="","",基本情報入力シート!R91)</f>
        <v/>
      </c>
      <c r="L52" s="571" t="str">
        <f aca="false">IF(基本情報入力シート!W91="","",基本情報入力シート!W91)</f>
        <v/>
      </c>
      <c r="M52" s="572" t="str">
        <f aca="false">IF(基本情報入力シート!X91="","",基本情報入力シート!X91)</f>
        <v/>
      </c>
      <c r="N52" s="573" t="str">
        <f aca="false">IF(基本情報入力シート!Y91="","",基本情報入力シート!Y91)</f>
        <v/>
      </c>
      <c r="O52" s="638"/>
      <c r="P52" s="639"/>
      <c r="Q52" s="639"/>
      <c r="R52" s="640" t="e">
        <f aca="false">IFERROR(IF('別紙様式3-2（４・５月）'!Z54="ベア加算","",P52*VLOOKUP(N52,【参考】数式用!$AD$2:$AH$27,MATCH(O52,【参考】数式用!$K$4:$N$4,0)+1,0)),""))))</f>
        <v>#N/A</v>
      </c>
      <c r="S52" s="641"/>
      <c r="T52" s="642"/>
      <c r="U52" s="642"/>
      <c r="V52" s="643" t="e">
        <f aca="false">IFERROR(P52*VLOOKUP(AF52,【参考】数式用4!$DC$3:$DZ$106,MATCH(N52,【参考】数式用4!$DC$2:$DZ$2,0)),"")))</f>
        <v>#N/A</v>
      </c>
      <c r="W52" s="644"/>
      <c r="X52" s="645"/>
      <c r="Y52" s="646" t="e">
        <f aca="false">IFERROR(IF('別紙様式3-2（４・５月）'!Z54="ベア加算","",W52*VLOOKUP(N52,【参考】数式用!$AD$2:$AH$27,MATCH(O52,【参考】数式用!$K$4:$N$4,0)+1,0)),""))))</f>
        <v>#N/A</v>
      </c>
      <c r="Z52" s="646"/>
      <c r="AA52" s="641"/>
      <c r="AB52" s="647"/>
      <c r="AC52" s="648" t="e">
        <f aca="false">IFERROR(X52*VLOOKUP(AG52,【参考】数式用4!$DC$3:$DZ$106,MATCH(N52,【参考】数式用4!$DC$2:$DZ$2,0)),"")))</f>
        <v>#N/A</v>
      </c>
      <c r="AD52" s="565" t="str">
        <f aca="false">IF(OR(O52="新加算Ⅰ",O52="新加算Ⅱ",O52="新加算Ⅴ（１）",O52="新加算Ⅴ（２）",O52="新加算Ⅴ（３）",O52="新加算Ⅴ（４）",O52="新加算Ⅴ（５）",O52="新加算Ⅴ（６）",O52="新加算Ⅴ（７）",O52="新加算Ⅴ（９）",O52="新加算Ⅴ（10）",O52="新加算Ⅴ（12）"),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E52" s="566" t="str">
        <f aca="false">IF(OR(W52="新加算Ⅰ",W52="新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F52" s="636" t="str">
        <f aca="false">IF(O52="","",'別紙様式3-2（４・５月）'!O54&amp;'別紙様式3-2（４・５月）'!P54&amp;'別紙様式3-2（４・５月）'!Q54&amp;"から"&amp;O52)</f>
        <v/>
      </c>
      <c r="AG52" s="636" t="str">
        <f aca="false">IF(OR(W52="",W52="―"),"",'別紙様式3-2（４・５月）'!O54&amp;'別紙様式3-2（４・５月）'!P54&amp;'別紙様式3-2（４・５月）'!Q54&amp;"から"&amp;W52)</f>
        <v/>
      </c>
    </row>
    <row r="53" customFormat="false" ht="24.95" hidden="false" customHeight="true" outlineLevel="0" collapsed="false">
      <c r="A53" s="637" t="n">
        <v>40</v>
      </c>
      <c r="B53" s="569" t="str">
        <f aca="false">IF(基本情報入力シート!C92="","",基本情報入力シート!C92)</f>
        <v/>
      </c>
      <c r="C53" s="569"/>
      <c r="D53" s="569"/>
      <c r="E53" s="569"/>
      <c r="F53" s="569"/>
      <c r="G53" s="569"/>
      <c r="H53" s="569"/>
      <c r="I53" s="569"/>
      <c r="J53" s="570" t="str">
        <f aca="false">IF(基本情報入力シート!M92="","",基本情報入力シート!M92)</f>
        <v/>
      </c>
      <c r="K53" s="571" t="str">
        <f aca="false">IF(基本情報入力シート!R92="","",基本情報入力シート!R92)</f>
        <v/>
      </c>
      <c r="L53" s="571" t="str">
        <f aca="false">IF(基本情報入力シート!W92="","",基本情報入力シート!W92)</f>
        <v/>
      </c>
      <c r="M53" s="572" t="str">
        <f aca="false">IF(基本情報入力シート!X92="","",基本情報入力シート!X92)</f>
        <v/>
      </c>
      <c r="N53" s="573" t="str">
        <f aca="false">IF(基本情報入力シート!Y92="","",基本情報入力シート!Y92)</f>
        <v/>
      </c>
      <c r="O53" s="638"/>
      <c r="P53" s="639"/>
      <c r="Q53" s="639"/>
      <c r="R53" s="640" t="e">
        <f aca="false">IFERROR(IF('別紙様式3-2（４・５月）'!Z55="ベア加算","",P53*VLOOKUP(N53,【参考】数式用!$AD$2:$AH$27,MATCH(O53,【参考】数式用!$K$4:$N$4,0)+1,0)),""))))</f>
        <v>#N/A</v>
      </c>
      <c r="S53" s="641"/>
      <c r="T53" s="642"/>
      <c r="U53" s="642"/>
      <c r="V53" s="643" t="e">
        <f aca="false">IFERROR(P53*VLOOKUP(AF53,【参考】数式用4!$DC$3:$DZ$106,MATCH(N53,【参考】数式用4!$DC$2:$DZ$2,0)),"")))</f>
        <v>#N/A</v>
      </c>
      <c r="W53" s="644"/>
      <c r="X53" s="645"/>
      <c r="Y53" s="646" t="e">
        <f aca="false">IFERROR(IF('別紙様式3-2（４・５月）'!Z55="ベア加算","",W53*VLOOKUP(N53,【参考】数式用!$AD$2:$AH$27,MATCH(O53,【参考】数式用!$K$4:$N$4,0)+1,0)),""))))</f>
        <v>#N/A</v>
      </c>
      <c r="Z53" s="646"/>
      <c r="AA53" s="641"/>
      <c r="AB53" s="647"/>
      <c r="AC53" s="648" t="e">
        <f aca="false">IFERROR(X53*VLOOKUP(AG53,【参考】数式用4!$DC$3:$DZ$106,MATCH(N53,【参考】数式用4!$DC$2:$DZ$2,0)),"")))</f>
        <v>#N/A</v>
      </c>
      <c r="AD53" s="565" t="str">
        <f aca="false">IF(OR(O53="新加算Ⅰ",O53="新加算Ⅱ",O53="新加算Ⅴ（１）",O53="新加算Ⅴ（２）",O53="新加算Ⅴ（３）",O53="新加算Ⅴ（４）",O53="新加算Ⅴ（５）",O53="新加算Ⅴ（６）",O53="新加算Ⅴ（７）",O53="新加算Ⅴ（９）",O53="新加算Ⅴ（10）",O53="新加算Ⅴ（12）"),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E53" s="566" t="str">
        <f aca="false">IF(OR(W53="新加算Ⅰ",W53="新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F53" s="636" t="str">
        <f aca="false">IF(O53="","",'別紙様式3-2（４・５月）'!O55&amp;'別紙様式3-2（４・５月）'!P55&amp;'別紙様式3-2（４・５月）'!Q55&amp;"から"&amp;O53)</f>
        <v/>
      </c>
      <c r="AG53" s="636" t="str">
        <f aca="false">IF(OR(W53="",W53="―"),"",'別紙様式3-2（４・５月）'!O55&amp;'別紙様式3-2（４・５月）'!P55&amp;'別紙様式3-2（４・５月）'!Q55&amp;"から"&amp;W53)</f>
        <v/>
      </c>
    </row>
    <row r="54" customFormat="false" ht="24.95" hidden="false" customHeight="true" outlineLevel="0" collapsed="false">
      <c r="A54" s="637" t="n">
        <v>41</v>
      </c>
      <c r="B54" s="569" t="str">
        <f aca="false">IF(基本情報入力シート!C93="","",基本情報入力シート!C93)</f>
        <v/>
      </c>
      <c r="C54" s="569"/>
      <c r="D54" s="569"/>
      <c r="E54" s="569"/>
      <c r="F54" s="569"/>
      <c r="G54" s="569"/>
      <c r="H54" s="569"/>
      <c r="I54" s="569"/>
      <c r="J54" s="570" t="str">
        <f aca="false">IF(基本情報入力シート!M93="","",基本情報入力シート!M93)</f>
        <v/>
      </c>
      <c r="K54" s="571" t="str">
        <f aca="false">IF(基本情報入力シート!R93="","",基本情報入力シート!R93)</f>
        <v/>
      </c>
      <c r="L54" s="571" t="str">
        <f aca="false">IF(基本情報入力シート!W93="","",基本情報入力シート!W93)</f>
        <v/>
      </c>
      <c r="M54" s="572" t="str">
        <f aca="false">IF(基本情報入力シート!X93="","",基本情報入力シート!X93)</f>
        <v/>
      </c>
      <c r="N54" s="573" t="str">
        <f aca="false">IF(基本情報入力シート!Y93="","",基本情報入力シート!Y93)</f>
        <v/>
      </c>
      <c r="O54" s="638"/>
      <c r="P54" s="639"/>
      <c r="Q54" s="639"/>
      <c r="R54" s="640" t="e">
        <f aca="false">IFERROR(IF('別紙様式3-2（４・５月）'!Z56="ベア加算","",P54*VLOOKUP(N54,【参考】数式用!$AD$2:$AH$27,MATCH(O54,【参考】数式用!$K$4:$N$4,0)+1,0)),""))))</f>
        <v>#N/A</v>
      </c>
      <c r="S54" s="641"/>
      <c r="T54" s="642"/>
      <c r="U54" s="642"/>
      <c r="V54" s="643" t="e">
        <f aca="false">IFERROR(P54*VLOOKUP(AF54,【参考】数式用4!$DC$3:$DZ$106,MATCH(N54,【参考】数式用4!$DC$2:$DZ$2,0)),"")))</f>
        <v>#N/A</v>
      </c>
      <c r="W54" s="644"/>
      <c r="X54" s="645"/>
      <c r="Y54" s="646" t="e">
        <f aca="false">IFERROR(IF('別紙様式3-2（４・５月）'!Z56="ベア加算","",W54*VLOOKUP(N54,【参考】数式用!$AD$2:$AH$27,MATCH(O54,【参考】数式用!$K$4:$N$4,0)+1,0)),""))))</f>
        <v>#N/A</v>
      </c>
      <c r="Z54" s="646"/>
      <c r="AA54" s="641"/>
      <c r="AB54" s="647"/>
      <c r="AC54" s="648" t="e">
        <f aca="false">IFERROR(X54*VLOOKUP(AG54,【参考】数式用4!$DC$3:$DZ$106,MATCH(N54,【参考】数式用4!$DC$2:$DZ$2,0)),"")))</f>
        <v>#N/A</v>
      </c>
      <c r="AD54" s="565" t="str">
        <f aca="false">IF(OR(O54="新加算Ⅰ",O54="新加算Ⅱ",O54="新加算Ⅴ（１）",O54="新加算Ⅴ（２）",O54="新加算Ⅴ（３）",O54="新加算Ⅴ（４）",O54="新加算Ⅴ（５）",O54="新加算Ⅴ（６）",O54="新加算Ⅴ（７）",O54="新加算Ⅴ（９）",O54="新加算Ⅴ（10）",O54="新加算Ⅴ（12）"),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E54" s="566" t="str">
        <f aca="false">IF(OR(W54="新加算Ⅰ",W54="新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F54" s="636" t="str">
        <f aca="false">IF(O54="","",'別紙様式3-2（４・５月）'!O56&amp;'別紙様式3-2（４・５月）'!P56&amp;'別紙様式3-2（４・５月）'!Q56&amp;"から"&amp;O54)</f>
        <v/>
      </c>
      <c r="AG54" s="636" t="str">
        <f aca="false">IF(OR(W54="",W54="―"),"",'別紙様式3-2（４・５月）'!O56&amp;'別紙様式3-2（４・５月）'!P56&amp;'別紙様式3-2（４・５月）'!Q56&amp;"から"&amp;W54)</f>
        <v/>
      </c>
    </row>
    <row r="55" customFormat="false" ht="24.95" hidden="false" customHeight="true" outlineLevel="0" collapsed="false">
      <c r="A55" s="637" t="n">
        <v>42</v>
      </c>
      <c r="B55" s="569" t="str">
        <f aca="false">IF(基本情報入力シート!C94="","",基本情報入力シート!C94)</f>
        <v/>
      </c>
      <c r="C55" s="569"/>
      <c r="D55" s="569"/>
      <c r="E55" s="569"/>
      <c r="F55" s="569"/>
      <c r="G55" s="569"/>
      <c r="H55" s="569"/>
      <c r="I55" s="569"/>
      <c r="J55" s="570" t="str">
        <f aca="false">IF(基本情報入力シート!M94="","",基本情報入力シート!M94)</f>
        <v/>
      </c>
      <c r="K55" s="571" t="str">
        <f aca="false">IF(基本情報入力シート!R94="","",基本情報入力シート!R94)</f>
        <v/>
      </c>
      <c r="L55" s="571" t="str">
        <f aca="false">IF(基本情報入力シート!W94="","",基本情報入力シート!W94)</f>
        <v/>
      </c>
      <c r="M55" s="572" t="str">
        <f aca="false">IF(基本情報入力シート!X94="","",基本情報入力シート!X94)</f>
        <v/>
      </c>
      <c r="N55" s="573" t="str">
        <f aca="false">IF(基本情報入力シート!Y94="","",基本情報入力シート!Y94)</f>
        <v/>
      </c>
      <c r="O55" s="638"/>
      <c r="P55" s="639"/>
      <c r="Q55" s="639"/>
      <c r="R55" s="640" t="e">
        <f aca="false">IFERROR(IF('別紙様式3-2（４・５月）'!Z57="ベア加算","",P55*VLOOKUP(N55,【参考】数式用!$AD$2:$AH$27,MATCH(O55,【参考】数式用!$K$4:$N$4,0)+1,0)),""))))</f>
        <v>#N/A</v>
      </c>
      <c r="S55" s="641"/>
      <c r="T55" s="642"/>
      <c r="U55" s="642"/>
      <c r="V55" s="643" t="e">
        <f aca="false">IFERROR(P55*VLOOKUP(AF55,【参考】数式用4!$DC$3:$DZ$106,MATCH(N55,【参考】数式用4!$DC$2:$DZ$2,0)),"")))</f>
        <v>#N/A</v>
      </c>
      <c r="W55" s="644"/>
      <c r="X55" s="645"/>
      <c r="Y55" s="646" t="e">
        <f aca="false">IFERROR(IF('別紙様式3-2（４・５月）'!Z57="ベア加算","",W55*VLOOKUP(N55,【参考】数式用!$AD$2:$AH$27,MATCH(O55,【参考】数式用!$K$4:$N$4,0)+1,0)),""))))</f>
        <v>#N/A</v>
      </c>
      <c r="Z55" s="646"/>
      <c r="AA55" s="641"/>
      <c r="AB55" s="647"/>
      <c r="AC55" s="648" t="e">
        <f aca="false">IFERROR(X55*VLOOKUP(AG55,【参考】数式用4!$DC$3:$DZ$106,MATCH(N55,【参考】数式用4!$DC$2:$DZ$2,0)),"")))</f>
        <v>#N/A</v>
      </c>
      <c r="AD55" s="565" t="str">
        <f aca="false">IF(OR(O55="新加算Ⅰ",O55="新加算Ⅱ",O55="新加算Ⅴ（１）",O55="新加算Ⅴ（２）",O55="新加算Ⅴ（３）",O55="新加算Ⅴ（４）",O55="新加算Ⅴ（５）",O55="新加算Ⅴ（６）",O55="新加算Ⅴ（７）",O55="新加算Ⅴ（９）",O55="新加算Ⅴ（10）",O55="新加算Ⅴ（12）"),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E55" s="566" t="str">
        <f aca="false">IF(OR(W55="新加算Ⅰ",W55="新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F55" s="636" t="str">
        <f aca="false">IF(O55="","",'別紙様式3-2（４・５月）'!O57&amp;'別紙様式3-2（４・５月）'!P57&amp;'別紙様式3-2（４・５月）'!Q57&amp;"から"&amp;O55)</f>
        <v/>
      </c>
      <c r="AG55" s="636" t="str">
        <f aca="false">IF(OR(W55="",W55="―"),"",'別紙様式3-2（４・５月）'!O57&amp;'別紙様式3-2（４・５月）'!P57&amp;'別紙様式3-2（４・５月）'!Q57&amp;"から"&amp;W55)</f>
        <v/>
      </c>
    </row>
    <row r="56" customFormat="false" ht="24.95" hidden="false" customHeight="true" outlineLevel="0" collapsed="false">
      <c r="A56" s="637" t="n">
        <v>43</v>
      </c>
      <c r="B56" s="569" t="str">
        <f aca="false">IF(基本情報入力シート!C95="","",基本情報入力シート!C95)</f>
        <v/>
      </c>
      <c r="C56" s="569"/>
      <c r="D56" s="569"/>
      <c r="E56" s="569"/>
      <c r="F56" s="569"/>
      <c r="G56" s="569"/>
      <c r="H56" s="569"/>
      <c r="I56" s="569"/>
      <c r="J56" s="570" t="str">
        <f aca="false">IF(基本情報入力シート!M95="","",基本情報入力シート!M95)</f>
        <v/>
      </c>
      <c r="K56" s="571" t="str">
        <f aca="false">IF(基本情報入力シート!R95="","",基本情報入力シート!R95)</f>
        <v/>
      </c>
      <c r="L56" s="571" t="str">
        <f aca="false">IF(基本情報入力シート!W95="","",基本情報入力シート!W95)</f>
        <v/>
      </c>
      <c r="M56" s="572" t="str">
        <f aca="false">IF(基本情報入力シート!X95="","",基本情報入力シート!X95)</f>
        <v/>
      </c>
      <c r="N56" s="573" t="str">
        <f aca="false">IF(基本情報入力シート!Y95="","",基本情報入力シート!Y95)</f>
        <v/>
      </c>
      <c r="O56" s="638"/>
      <c r="P56" s="639"/>
      <c r="Q56" s="639"/>
      <c r="R56" s="640" t="e">
        <f aca="false">IFERROR(IF('別紙様式3-2（４・５月）'!Z58="ベア加算","",P56*VLOOKUP(N56,【参考】数式用!$AD$2:$AH$27,MATCH(O56,【参考】数式用!$K$4:$N$4,0)+1,0)),""))))</f>
        <v>#N/A</v>
      </c>
      <c r="S56" s="641"/>
      <c r="T56" s="642"/>
      <c r="U56" s="642"/>
      <c r="V56" s="643" t="e">
        <f aca="false">IFERROR(P56*VLOOKUP(AF56,【参考】数式用4!$DC$3:$DZ$106,MATCH(N56,【参考】数式用4!$DC$2:$DZ$2,0)),"")))</f>
        <v>#N/A</v>
      </c>
      <c r="W56" s="644"/>
      <c r="X56" s="645"/>
      <c r="Y56" s="646" t="e">
        <f aca="false">IFERROR(IF('別紙様式3-2（４・５月）'!Z58="ベア加算","",W56*VLOOKUP(N56,【参考】数式用!$AD$2:$AH$27,MATCH(O56,【参考】数式用!$K$4:$N$4,0)+1,0)),""))))</f>
        <v>#N/A</v>
      </c>
      <c r="Z56" s="646"/>
      <c r="AA56" s="641"/>
      <c r="AB56" s="647"/>
      <c r="AC56" s="648" t="e">
        <f aca="false">IFERROR(X56*VLOOKUP(AG56,【参考】数式用4!$DC$3:$DZ$106,MATCH(N56,【参考】数式用4!$DC$2:$DZ$2,0)),"")))</f>
        <v>#N/A</v>
      </c>
      <c r="AD56" s="565" t="str">
        <f aca="false">IF(OR(O56="新加算Ⅰ",O56="新加算Ⅱ",O56="新加算Ⅴ（１）",O56="新加算Ⅴ（２）",O56="新加算Ⅴ（３）",O56="新加算Ⅴ（４）",O56="新加算Ⅴ（５）",O56="新加算Ⅴ（６）",O56="新加算Ⅴ（７）",O56="新加算Ⅴ（９）",O56="新加算Ⅴ（10）",O56="新加算Ⅴ（12）"),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E56" s="566" t="str">
        <f aca="false">IF(OR(W56="新加算Ⅰ",W56="新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F56" s="636" t="str">
        <f aca="false">IF(O56="","",'別紙様式3-2（４・５月）'!O58&amp;'別紙様式3-2（４・５月）'!P58&amp;'別紙様式3-2（４・５月）'!Q58&amp;"から"&amp;O56)</f>
        <v/>
      </c>
      <c r="AG56" s="636" t="str">
        <f aca="false">IF(OR(W56="",W56="―"),"",'別紙様式3-2（４・５月）'!O58&amp;'別紙様式3-2（４・５月）'!P58&amp;'別紙様式3-2（４・５月）'!Q58&amp;"から"&amp;W56)</f>
        <v/>
      </c>
    </row>
    <row r="57" customFormat="false" ht="24.95" hidden="false" customHeight="true" outlineLevel="0" collapsed="false">
      <c r="A57" s="637" t="n">
        <v>44</v>
      </c>
      <c r="B57" s="569" t="str">
        <f aca="false">IF(基本情報入力シート!C96="","",基本情報入力シート!C96)</f>
        <v/>
      </c>
      <c r="C57" s="569"/>
      <c r="D57" s="569"/>
      <c r="E57" s="569"/>
      <c r="F57" s="569"/>
      <c r="G57" s="569"/>
      <c r="H57" s="569"/>
      <c r="I57" s="569"/>
      <c r="J57" s="570" t="str">
        <f aca="false">IF(基本情報入力シート!M96="","",基本情報入力シート!M96)</f>
        <v/>
      </c>
      <c r="K57" s="571" t="str">
        <f aca="false">IF(基本情報入力シート!R96="","",基本情報入力シート!R96)</f>
        <v/>
      </c>
      <c r="L57" s="571" t="str">
        <f aca="false">IF(基本情報入力シート!W96="","",基本情報入力シート!W96)</f>
        <v/>
      </c>
      <c r="M57" s="572" t="str">
        <f aca="false">IF(基本情報入力シート!X96="","",基本情報入力シート!X96)</f>
        <v/>
      </c>
      <c r="N57" s="573" t="str">
        <f aca="false">IF(基本情報入力シート!Y96="","",基本情報入力シート!Y96)</f>
        <v/>
      </c>
      <c r="O57" s="638"/>
      <c r="P57" s="639"/>
      <c r="Q57" s="639"/>
      <c r="R57" s="640" t="e">
        <f aca="false">IFERROR(IF('別紙様式3-2（４・５月）'!Z59="ベア加算","",P57*VLOOKUP(N57,【参考】数式用!$AD$2:$AH$27,MATCH(O57,【参考】数式用!$K$4:$N$4,0)+1,0)),""))))</f>
        <v>#N/A</v>
      </c>
      <c r="S57" s="641"/>
      <c r="T57" s="642"/>
      <c r="U57" s="642"/>
      <c r="V57" s="643" t="e">
        <f aca="false">IFERROR(P57*VLOOKUP(AF57,【参考】数式用4!$DC$3:$DZ$106,MATCH(N57,【参考】数式用4!$DC$2:$DZ$2,0)),"")))</f>
        <v>#N/A</v>
      </c>
      <c r="W57" s="644"/>
      <c r="X57" s="645"/>
      <c r="Y57" s="646" t="e">
        <f aca="false">IFERROR(IF('別紙様式3-2（４・５月）'!Z59="ベア加算","",W57*VLOOKUP(N57,【参考】数式用!$AD$2:$AH$27,MATCH(O57,【参考】数式用!$K$4:$N$4,0)+1,0)),""))))</f>
        <v>#N/A</v>
      </c>
      <c r="Z57" s="646"/>
      <c r="AA57" s="641"/>
      <c r="AB57" s="647"/>
      <c r="AC57" s="648" t="e">
        <f aca="false">IFERROR(X57*VLOOKUP(AG57,【参考】数式用4!$DC$3:$DZ$106,MATCH(N57,【参考】数式用4!$DC$2:$DZ$2,0)),"")))</f>
        <v>#N/A</v>
      </c>
      <c r="AD57" s="565" t="str">
        <f aca="false">IF(OR(O57="新加算Ⅰ",O57="新加算Ⅱ",O57="新加算Ⅴ（１）",O57="新加算Ⅴ（２）",O57="新加算Ⅴ（３）",O57="新加算Ⅴ（４）",O57="新加算Ⅴ（５）",O57="新加算Ⅴ（６）",O57="新加算Ⅴ（７）",O57="新加算Ⅴ（９）",O57="新加算Ⅴ（10）",O57="新加算Ⅴ（12）"),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E57" s="566" t="str">
        <f aca="false">IF(OR(W57="新加算Ⅰ",W57="新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F57" s="636" t="str">
        <f aca="false">IF(O57="","",'別紙様式3-2（４・５月）'!O59&amp;'別紙様式3-2（４・５月）'!P59&amp;'別紙様式3-2（４・５月）'!Q59&amp;"から"&amp;O57)</f>
        <v/>
      </c>
      <c r="AG57" s="636" t="str">
        <f aca="false">IF(OR(W57="",W57="―"),"",'別紙様式3-2（４・５月）'!O59&amp;'別紙様式3-2（４・５月）'!P59&amp;'別紙様式3-2（４・５月）'!Q59&amp;"から"&amp;W57)</f>
        <v/>
      </c>
    </row>
    <row r="58" customFormat="false" ht="24.95" hidden="false" customHeight="true" outlineLevel="0" collapsed="false">
      <c r="A58" s="637" t="n">
        <v>45</v>
      </c>
      <c r="B58" s="569" t="str">
        <f aca="false">IF(基本情報入力シート!C97="","",基本情報入力シート!C97)</f>
        <v/>
      </c>
      <c r="C58" s="569"/>
      <c r="D58" s="569"/>
      <c r="E58" s="569"/>
      <c r="F58" s="569"/>
      <c r="G58" s="569"/>
      <c r="H58" s="569"/>
      <c r="I58" s="569"/>
      <c r="J58" s="570" t="str">
        <f aca="false">IF(基本情報入力シート!M97="","",基本情報入力シート!M97)</f>
        <v/>
      </c>
      <c r="K58" s="571" t="str">
        <f aca="false">IF(基本情報入力シート!R97="","",基本情報入力シート!R97)</f>
        <v/>
      </c>
      <c r="L58" s="571" t="str">
        <f aca="false">IF(基本情報入力シート!W97="","",基本情報入力シート!W97)</f>
        <v/>
      </c>
      <c r="M58" s="572" t="str">
        <f aca="false">IF(基本情報入力シート!X97="","",基本情報入力シート!X97)</f>
        <v/>
      </c>
      <c r="N58" s="573" t="str">
        <f aca="false">IF(基本情報入力シート!Y97="","",基本情報入力シート!Y97)</f>
        <v/>
      </c>
      <c r="O58" s="638"/>
      <c r="P58" s="639"/>
      <c r="Q58" s="639"/>
      <c r="R58" s="640" t="e">
        <f aca="false">IFERROR(IF('別紙様式3-2（４・５月）'!Z60="ベア加算","",P58*VLOOKUP(N58,【参考】数式用!$AD$2:$AH$27,MATCH(O58,【参考】数式用!$K$4:$N$4,0)+1,0)),""))))</f>
        <v>#N/A</v>
      </c>
      <c r="S58" s="641"/>
      <c r="T58" s="642"/>
      <c r="U58" s="642"/>
      <c r="V58" s="643" t="e">
        <f aca="false">IFERROR(P58*VLOOKUP(AF58,【参考】数式用4!$DC$3:$DZ$106,MATCH(N58,【参考】数式用4!$DC$2:$DZ$2,0)),"")))</f>
        <v>#N/A</v>
      </c>
      <c r="W58" s="644"/>
      <c r="X58" s="645"/>
      <c r="Y58" s="646" t="e">
        <f aca="false">IFERROR(IF('別紙様式3-2（４・５月）'!Z60="ベア加算","",W58*VLOOKUP(N58,【参考】数式用!$AD$2:$AH$27,MATCH(O58,【参考】数式用!$K$4:$N$4,0)+1,0)),""))))</f>
        <v>#N/A</v>
      </c>
      <c r="Z58" s="646"/>
      <c r="AA58" s="641"/>
      <c r="AB58" s="647"/>
      <c r="AC58" s="648" t="e">
        <f aca="false">IFERROR(X58*VLOOKUP(AG58,【参考】数式用4!$DC$3:$DZ$106,MATCH(N58,【参考】数式用4!$DC$2:$DZ$2,0)),"")))</f>
        <v>#N/A</v>
      </c>
      <c r="AD58" s="565" t="str">
        <f aca="false">IF(OR(O58="新加算Ⅰ",O58="新加算Ⅱ",O58="新加算Ⅴ（１）",O58="新加算Ⅴ（２）",O58="新加算Ⅴ（３）",O58="新加算Ⅴ（４）",O58="新加算Ⅴ（５）",O58="新加算Ⅴ（６）",O58="新加算Ⅴ（７）",O58="新加算Ⅴ（９）",O58="新加算Ⅴ（10）",O58="新加算Ⅴ（12）"),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E58" s="566" t="str">
        <f aca="false">IF(OR(W58="新加算Ⅰ",W58="新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F58" s="636" t="str">
        <f aca="false">IF(O58="","",'別紙様式3-2（４・５月）'!O60&amp;'別紙様式3-2（４・５月）'!P60&amp;'別紙様式3-2（４・５月）'!Q60&amp;"から"&amp;O58)</f>
        <v/>
      </c>
      <c r="AG58" s="636" t="str">
        <f aca="false">IF(OR(W58="",W58="―"),"",'別紙様式3-2（４・５月）'!O60&amp;'別紙様式3-2（４・５月）'!P60&amp;'別紙様式3-2（４・５月）'!Q60&amp;"から"&amp;W58)</f>
        <v/>
      </c>
    </row>
    <row r="59" customFormat="false" ht="24.95" hidden="false" customHeight="true" outlineLevel="0" collapsed="false">
      <c r="A59" s="637" t="n">
        <v>46</v>
      </c>
      <c r="B59" s="569" t="str">
        <f aca="false">IF(基本情報入力シート!C98="","",基本情報入力シート!C98)</f>
        <v/>
      </c>
      <c r="C59" s="569"/>
      <c r="D59" s="569"/>
      <c r="E59" s="569"/>
      <c r="F59" s="569"/>
      <c r="G59" s="569"/>
      <c r="H59" s="569"/>
      <c r="I59" s="569"/>
      <c r="J59" s="570" t="str">
        <f aca="false">IF(基本情報入力シート!M98="","",基本情報入力シート!M98)</f>
        <v/>
      </c>
      <c r="K59" s="571" t="str">
        <f aca="false">IF(基本情報入力シート!R98="","",基本情報入力シート!R98)</f>
        <v/>
      </c>
      <c r="L59" s="571" t="str">
        <f aca="false">IF(基本情報入力シート!W98="","",基本情報入力シート!W98)</f>
        <v/>
      </c>
      <c r="M59" s="572" t="str">
        <f aca="false">IF(基本情報入力シート!X98="","",基本情報入力シート!X98)</f>
        <v/>
      </c>
      <c r="N59" s="573" t="str">
        <f aca="false">IF(基本情報入力シート!Y98="","",基本情報入力シート!Y98)</f>
        <v/>
      </c>
      <c r="O59" s="638"/>
      <c r="P59" s="639"/>
      <c r="Q59" s="639"/>
      <c r="R59" s="640" t="e">
        <f aca="false">IFERROR(IF('別紙様式3-2（４・５月）'!Z61="ベア加算","",P59*VLOOKUP(N59,【参考】数式用!$AD$2:$AH$27,MATCH(O59,【参考】数式用!$K$4:$N$4,0)+1,0)),""))))</f>
        <v>#N/A</v>
      </c>
      <c r="S59" s="641"/>
      <c r="T59" s="642"/>
      <c r="U59" s="642"/>
      <c r="V59" s="643" t="e">
        <f aca="false">IFERROR(P59*VLOOKUP(AF59,【参考】数式用4!$DC$3:$DZ$106,MATCH(N59,【参考】数式用4!$DC$2:$DZ$2,0)),"")))</f>
        <v>#N/A</v>
      </c>
      <c r="W59" s="644"/>
      <c r="X59" s="645"/>
      <c r="Y59" s="646" t="e">
        <f aca="false">IFERROR(IF('別紙様式3-2（４・５月）'!Z61="ベア加算","",W59*VLOOKUP(N59,【参考】数式用!$AD$2:$AH$27,MATCH(O59,【参考】数式用!$K$4:$N$4,0)+1,0)),""))))</f>
        <v>#N/A</v>
      </c>
      <c r="Z59" s="646"/>
      <c r="AA59" s="641"/>
      <c r="AB59" s="647"/>
      <c r="AC59" s="648" t="e">
        <f aca="false">IFERROR(X59*VLOOKUP(AG59,【参考】数式用4!$DC$3:$DZ$106,MATCH(N59,【参考】数式用4!$DC$2:$DZ$2,0)),"")))</f>
        <v>#N/A</v>
      </c>
      <c r="AD59" s="565" t="str">
        <f aca="false">IF(OR(O59="新加算Ⅰ",O59="新加算Ⅱ",O59="新加算Ⅴ（１）",O59="新加算Ⅴ（２）",O59="新加算Ⅴ（３）",O59="新加算Ⅴ（４）",O59="新加算Ⅴ（５）",O59="新加算Ⅴ（６）",O59="新加算Ⅴ（７）",O59="新加算Ⅴ（９）",O59="新加算Ⅴ（10）",O59="新加算Ⅴ（12）"),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E59" s="566" t="str">
        <f aca="false">IF(OR(W59="新加算Ⅰ",W59="新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F59" s="636" t="str">
        <f aca="false">IF(O59="","",'別紙様式3-2（４・５月）'!O61&amp;'別紙様式3-2（４・５月）'!P61&amp;'別紙様式3-2（４・５月）'!Q61&amp;"から"&amp;O59)</f>
        <v/>
      </c>
      <c r="AG59" s="636" t="str">
        <f aca="false">IF(OR(W59="",W59="―"),"",'別紙様式3-2（４・５月）'!O61&amp;'別紙様式3-2（４・５月）'!P61&amp;'別紙様式3-2（４・５月）'!Q61&amp;"から"&amp;W59)</f>
        <v/>
      </c>
    </row>
    <row r="60" customFormat="false" ht="24.95" hidden="false" customHeight="true" outlineLevel="0" collapsed="false">
      <c r="A60" s="637" t="n">
        <v>47</v>
      </c>
      <c r="B60" s="569" t="str">
        <f aca="false">IF(基本情報入力シート!C99="","",基本情報入力シート!C99)</f>
        <v/>
      </c>
      <c r="C60" s="569"/>
      <c r="D60" s="569"/>
      <c r="E60" s="569"/>
      <c r="F60" s="569"/>
      <c r="G60" s="569"/>
      <c r="H60" s="569"/>
      <c r="I60" s="569"/>
      <c r="J60" s="570" t="str">
        <f aca="false">IF(基本情報入力シート!M99="","",基本情報入力シート!M99)</f>
        <v/>
      </c>
      <c r="K60" s="571" t="str">
        <f aca="false">IF(基本情報入力シート!R99="","",基本情報入力シート!R99)</f>
        <v/>
      </c>
      <c r="L60" s="571" t="str">
        <f aca="false">IF(基本情報入力シート!W99="","",基本情報入力シート!W99)</f>
        <v/>
      </c>
      <c r="M60" s="572" t="str">
        <f aca="false">IF(基本情報入力シート!X99="","",基本情報入力シート!X99)</f>
        <v/>
      </c>
      <c r="N60" s="573" t="str">
        <f aca="false">IF(基本情報入力シート!Y99="","",基本情報入力シート!Y99)</f>
        <v/>
      </c>
      <c r="O60" s="638"/>
      <c r="P60" s="639"/>
      <c r="Q60" s="639"/>
      <c r="R60" s="640" t="e">
        <f aca="false">IFERROR(IF('別紙様式3-2（４・５月）'!Z62="ベア加算","",P60*VLOOKUP(N60,【参考】数式用!$AD$2:$AH$27,MATCH(O60,【参考】数式用!$K$4:$N$4,0)+1,0)),""))))</f>
        <v>#N/A</v>
      </c>
      <c r="S60" s="641"/>
      <c r="T60" s="642"/>
      <c r="U60" s="642"/>
      <c r="V60" s="643" t="e">
        <f aca="false">IFERROR(P60*VLOOKUP(AF60,【参考】数式用4!$DC$3:$DZ$106,MATCH(N60,【参考】数式用4!$DC$2:$DZ$2,0)),"")))</f>
        <v>#N/A</v>
      </c>
      <c r="W60" s="644"/>
      <c r="X60" s="645"/>
      <c r="Y60" s="646" t="e">
        <f aca="false">IFERROR(IF('別紙様式3-2（４・５月）'!Z62="ベア加算","",W60*VLOOKUP(N60,【参考】数式用!$AD$2:$AH$27,MATCH(O60,【参考】数式用!$K$4:$N$4,0)+1,0)),""))))</f>
        <v>#N/A</v>
      </c>
      <c r="Z60" s="646"/>
      <c r="AA60" s="641"/>
      <c r="AB60" s="647"/>
      <c r="AC60" s="648" t="e">
        <f aca="false">IFERROR(X60*VLOOKUP(AG60,【参考】数式用4!$DC$3:$DZ$106,MATCH(N60,【参考】数式用4!$DC$2:$DZ$2,0)),"")))</f>
        <v>#N/A</v>
      </c>
      <c r="AD60" s="565" t="str">
        <f aca="false">IF(OR(O60="新加算Ⅰ",O60="新加算Ⅱ",O60="新加算Ⅴ（１）",O60="新加算Ⅴ（２）",O60="新加算Ⅴ（３）",O60="新加算Ⅴ（４）",O60="新加算Ⅴ（５）",O60="新加算Ⅴ（６）",O60="新加算Ⅴ（７）",O60="新加算Ⅴ（９）",O60="新加算Ⅴ（10）",O60="新加算Ⅴ（12）"),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E60" s="566" t="str">
        <f aca="false">IF(OR(W60="新加算Ⅰ",W60="新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F60" s="636" t="str">
        <f aca="false">IF(O60="","",'別紙様式3-2（４・５月）'!O62&amp;'別紙様式3-2（４・５月）'!P62&amp;'別紙様式3-2（４・５月）'!Q62&amp;"から"&amp;O60)</f>
        <v/>
      </c>
      <c r="AG60" s="636" t="str">
        <f aca="false">IF(OR(W60="",W60="―"),"",'別紙様式3-2（４・５月）'!O62&amp;'別紙様式3-2（４・５月）'!P62&amp;'別紙様式3-2（４・５月）'!Q62&amp;"から"&amp;W60)</f>
        <v/>
      </c>
    </row>
    <row r="61" customFormat="false" ht="24.95" hidden="false" customHeight="true" outlineLevel="0" collapsed="false">
      <c r="A61" s="637" t="n">
        <v>48</v>
      </c>
      <c r="B61" s="569" t="str">
        <f aca="false">IF(基本情報入力シート!C100="","",基本情報入力シート!C100)</f>
        <v/>
      </c>
      <c r="C61" s="569"/>
      <c r="D61" s="569"/>
      <c r="E61" s="569"/>
      <c r="F61" s="569"/>
      <c r="G61" s="569"/>
      <c r="H61" s="569"/>
      <c r="I61" s="569"/>
      <c r="J61" s="570" t="str">
        <f aca="false">IF(基本情報入力シート!M100="","",基本情報入力シート!M100)</f>
        <v/>
      </c>
      <c r="K61" s="571" t="str">
        <f aca="false">IF(基本情報入力シート!R100="","",基本情報入力シート!R100)</f>
        <v/>
      </c>
      <c r="L61" s="571" t="str">
        <f aca="false">IF(基本情報入力シート!W100="","",基本情報入力シート!W100)</f>
        <v/>
      </c>
      <c r="M61" s="572" t="str">
        <f aca="false">IF(基本情報入力シート!X100="","",基本情報入力シート!X100)</f>
        <v/>
      </c>
      <c r="N61" s="573" t="str">
        <f aca="false">IF(基本情報入力シート!Y100="","",基本情報入力シート!Y100)</f>
        <v/>
      </c>
      <c r="O61" s="638"/>
      <c r="P61" s="639"/>
      <c r="Q61" s="639"/>
      <c r="R61" s="640" t="e">
        <f aca="false">IFERROR(IF('別紙様式3-2（４・５月）'!Z63="ベア加算","",P61*VLOOKUP(N61,【参考】数式用!$AD$2:$AH$27,MATCH(O61,【参考】数式用!$K$4:$N$4,0)+1,0)),""))))</f>
        <v>#N/A</v>
      </c>
      <c r="S61" s="641"/>
      <c r="T61" s="642"/>
      <c r="U61" s="642"/>
      <c r="V61" s="643" t="e">
        <f aca="false">IFERROR(P61*VLOOKUP(AF61,【参考】数式用4!$DC$3:$DZ$106,MATCH(N61,【参考】数式用4!$DC$2:$DZ$2,0)),"")))</f>
        <v>#N/A</v>
      </c>
      <c r="W61" s="644"/>
      <c r="X61" s="645"/>
      <c r="Y61" s="646" t="e">
        <f aca="false">IFERROR(IF('別紙様式3-2（４・５月）'!Z63="ベア加算","",W61*VLOOKUP(N61,【参考】数式用!$AD$2:$AH$27,MATCH(O61,【参考】数式用!$K$4:$N$4,0)+1,0)),""))))</f>
        <v>#N/A</v>
      </c>
      <c r="Z61" s="646"/>
      <c r="AA61" s="641"/>
      <c r="AB61" s="647"/>
      <c r="AC61" s="648" t="e">
        <f aca="false">IFERROR(X61*VLOOKUP(AG61,【参考】数式用4!$DC$3:$DZ$106,MATCH(N61,【参考】数式用4!$DC$2:$DZ$2,0)),"")))</f>
        <v>#N/A</v>
      </c>
      <c r="AD61" s="565" t="str">
        <f aca="false">IF(OR(O61="新加算Ⅰ",O61="新加算Ⅱ",O61="新加算Ⅴ（１）",O61="新加算Ⅴ（２）",O61="新加算Ⅴ（３）",O61="新加算Ⅴ（４）",O61="新加算Ⅴ（５）",O61="新加算Ⅴ（６）",O61="新加算Ⅴ（７）",O61="新加算Ⅴ（９）",O61="新加算Ⅴ（10）",O61="新加算Ⅴ（12）"),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E61" s="566" t="str">
        <f aca="false">IF(OR(W61="新加算Ⅰ",W61="新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F61" s="636" t="str">
        <f aca="false">IF(O61="","",'別紙様式3-2（４・５月）'!O63&amp;'別紙様式3-2（４・５月）'!P63&amp;'別紙様式3-2（４・５月）'!Q63&amp;"から"&amp;O61)</f>
        <v/>
      </c>
      <c r="AG61" s="636" t="str">
        <f aca="false">IF(OR(W61="",W61="―"),"",'別紙様式3-2（４・５月）'!O63&amp;'別紙様式3-2（４・５月）'!P63&amp;'別紙様式3-2（４・５月）'!Q63&amp;"から"&amp;W61)</f>
        <v/>
      </c>
    </row>
    <row r="62" customFormat="false" ht="24.95" hidden="false" customHeight="true" outlineLevel="0" collapsed="false">
      <c r="A62" s="637" t="n">
        <v>49</v>
      </c>
      <c r="B62" s="569" t="str">
        <f aca="false">IF(基本情報入力シート!C101="","",基本情報入力シート!C101)</f>
        <v/>
      </c>
      <c r="C62" s="569"/>
      <c r="D62" s="569"/>
      <c r="E62" s="569"/>
      <c r="F62" s="569"/>
      <c r="G62" s="569"/>
      <c r="H62" s="569"/>
      <c r="I62" s="569"/>
      <c r="J62" s="570" t="str">
        <f aca="false">IF(基本情報入力シート!M101="","",基本情報入力シート!M101)</f>
        <v/>
      </c>
      <c r="K62" s="571" t="str">
        <f aca="false">IF(基本情報入力シート!R101="","",基本情報入力シート!R101)</f>
        <v/>
      </c>
      <c r="L62" s="571" t="str">
        <f aca="false">IF(基本情報入力シート!W101="","",基本情報入力シート!W101)</f>
        <v/>
      </c>
      <c r="M62" s="572" t="str">
        <f aca="false">IF(基本情報入力シート!X101="","",基本情報入力シート!X101)</f>
        <v/>
      </c>
      <c r="N62" s="573" t="str">
        <f aca="false">IF(基本情報入力シート!Y101="","",基本情報入力シート!Y101)</f>
        <v/>
      </c>
      <c r="O62" s="638"/>
      <c r="P62" s="639"/>
      <c r="Q62" s="639"/>
      <c r="R62" s="640" t="e">
        <f aca="false">IFERROR(IF('別紙様式3-2（４・５月）'!Z64="ベア加算","",P62*VLOOKUP(N62,【参考】数式用!$AD$2:$AH$27,MATCH(O62,【参考】数式用!$K$4:$N$4,0)+1,0)),""))))</f>
        <v>#N/A</v>
      </c>
      <c r="S62" s="641"/>
      <c r="T62" s="642"/>
      <c r="U62" s="642"/>
      <c r="V62" s="643" t="e">
        <f aca="false">IFERROR(P62*VLOOKUP(AF62,【参考】数式用4!$DC$3:$DZ$106,MATCH(N62,【参考】数式用4!$DC$2:$DZ$2,0)),"")))</f>
        <v>#N/A</v>
      </c>
      <c r="W62" s="644"/>
      <c r="X62" s="645"/>
      <c r="Y62" s="646" t="e">
        <f aca="false">IFERROR(IF('別紙様式3-2（４・５月）'!Z64="ベア加算","",W62*VLOOKUP(N62,【参考】数式用!$AD$2:$AH$27,MATCH(O62,【参考】数式用!$K$4:$N$4,0)+1,0)),""))))</f>
        <v>#N/A</v>
      </c>
      <c r="Z62" s="646"/>
      <c r="AA62" s="641"/>
      <c r="AB62" s="647"/>
      <c r="AC62" s="648" t="e">
        <f aca="false">IFERROR(X62*VLOOKUP(AG62,【参考】数式用4!$DC$3:$DZ$106,MATCH(N62,【参考】数式用4!$DC$2:$DZ$2,0)),"")))</f>
        <v>#N/A</v>
      </c>
      <c r="AD62" s="565" t="str">
        <f aca="false">IF(OR(O62="新加算Ⅰ",O62="新加算Ⅱ",O62="新加算Ⅴ（１）",O62="新加算Ⅴ（２）",O62="新加算Ⅴ（３）",O62="新加算Ⅴ（４）",O62="新加算Ⅴ（５）",O62="新加算Ⅴ（６）",O62="新加算Ⅴ（７）",O62="新加算Ⅴ（９）",O62="新加算Ⅴ（10）",O62="新加算Ⅴ（12）"),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E62" s="566" t="str">
        <f aca="false">IF(OR(W62="新加算Ⅰ",W62="新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F62" s="636" t="str">
        <f aca="false">IF(O62="","",'別紙様式3-2（４・５月）'!O64&amp;'別紙様式3-2（４・５月）'!P64&amp;'別紙様式3-2（４・５月）'!Q64&amp;"から"&amp;O62)</f>
        <v/>
      </c>
      <c r="AG62" s="636" t="str">
        <f aca="false">IF(OR(W62="",W62="―"),"",'別紙様式3-2（４・５月）'!O64&amp;'別紙様式3-2（４・５月）'!P64&amp;'別紙様式3-2（４・５月）'!Q64&amp;"から"&amp;W62)</f>
        <v/>
      </c>
    </row>
    <row r="63" customFormat="false" ht="24.95" hidden="false" customHeight="true" outlineLevel="0" collapsed="false">
      <c r="A63" s="637" t="n">
        <v>50</v>
      </c>
      <c r="B63" s="569" t="str">
        <f aca="false">IF(基本情報入力シート!C102="","",基本情報入力シート!C102)</f>
        <v/>
      </c>
      <c r="C63" s="569"/>
      <c r="D63" s="569"/>
      <c r="E63" s="569"/>
      <c r="F63" s="569"/>
      <c r="G63" s="569"/>
      <c r="H63" s="569"/>
      <c r="I63" s="569"/>
      <c r="J63" s="570" t="str">
        <f aca="false">IF(基本情報入力シート!M102="","",基本情報入力シート!M102)</f>
        <v/>
      </c>
      <c r="K63" s="571" t="str">
        <f aca="false">IF(基本情報入力シート!R102="","",基本情報入力シート!R102)</f>
        <v/>
      </c>
      <c r="L63" s="571" t="str">
        <f aca="false">IF(基本情報入力シート!W102="","",基本情報入力シート!W102)</f>
        <v/>
      </c>
      <c r="M63" s="572" t="str">
        <f aca="false">IF(基本情報入力シート!X102="","",基本情報入力シート!X102)</f>
        <v/>
      </c>
      <c r="N63" s="573" t="str">
        <f aca="false">IF(基本情報入力シート!Y102="","",基本情報入力シート!Y102)</f>
        <v/>
      </c>
      <c r="O63" s="638"/>
      <c r="P63" s="639"/>
      <c r="Q63" s="639"/>
      <c r="R63" s="640" t="e">
        <f aca="false">IFERROR(IF('別紙様式3-2（４・５月）'!Z65="ベア加算","",P63*VLOOKUP(N63,【参考】数式用!$AD$2:$AH$27,MATCH(O63,【参考】数式用!$K$4:$N$4,0)+1,0)),""))))</f>
        <v>#N/A</v>
      </c>
      <c r="S63" s="641"/>
      <c r="T63" s="642"/>
      <c r="U63" s="642"/>
      <c r="V63" s="643" t="e">
        <f aca="false">IFERROR(P63*VLOOKUP(AF63,【参考】数式用4!$DC$3:$DZ$106,MATCH(N63,【参考】数式用4!$DC$2:$DZ$2,0)),"")))</f>
        <v>#N/A</v>
      </c>
      <c r="W63" s="644"/>
      <c r="X63" s="645"/>
      <c r="Y63" s="646" t="e">
        <f aca="false">IFERROR(IF('別紙様式3-2（４・５月）'!Z65="ベア加算","",W63*VLOOKUP(N63,【参考】数式用!$AD$2:$AH$27,MATCH(O63,【参考】数式用!$K$4:$N$4,0)+1,0)),""))))</f>
        <v>#N/A</v>
      </c>
      <c r="Z63" s="646"/>
      <c r="AA63" s="641"/>
      <c r="AB63" s="647"/>
      <c r="AC63" s="648" t="e">
        <f aca="false">IFERROR(X63*VLOOKUP(AG63,【参考】数式用4!$DC$3:$DZ$106,MATCH(N63,【参考】数式用4!$DC$2:$DZ$2,0)),"")))</f>
        <v>#N/A</v>
      </c>
      <c r="AD63" s="565" t="str">
        <f aca="false">IF(OR(O63="新加算Ⅰ",O63="新加算Ⅱ",O63="新加算Ⅴ（１）",O63="新加算Ⅴ（２）",O63="新加算Ⅴ（３）",O63="新加算Ⅴ（４）",O63="新加算Ⅴ（５）",O63="新加算Ⅴ（６）",O63="新加算Ⅴ（７）",O63="新加算Ⅴ（９）",O63="新加算Ⅴ（10）",O63="新加算Ⅴ（12）"),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E63" s="566" t="str">
        <f aca="false">IF(OR(W63="新加算Ⅰ",W63="新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F63" s="636" t="str">
        <f aca="false">IF(O63="","",'別紙様式3-2（４・５月）'!O65&amp;'別紙様式3-2（４・５月）'!P65&amp;'別紙様式3-2（４・５月）'!Q65&amp;"から"&amp;O63)</f>
        <v/>
      </c>
      <c r="AG63" s="636" t="str">
        <f aca="false">IF(OR(W63="",W63="―"),"",'別紙様式3-2（４・５月）'!O65&amp;'別紙様式3-2（４・５月）'!P65&amp;'別紙様式3-2（４・５月）'!Q65&amp;"から"&amp;W63)</f>
        <v/>
      </c>
    </row>
    <row r="64" customFormat="false" ht="24.95" hidden="false" customHeight="true" outlineLevel="0" collapsed="false">
      <c r="A64" s="637" t="n">
        <v>51</v>
      </c>
      <c r="B64" s="569" t="str">
        <f aca="false">IF(基本情報入力シート!C103="","",基本情報入力シート!C103)</f>
        <v/>
      </c>
      <c r="C64" s="569"/>
      <c r="D64" s="569"/>
      <c r="E64" s="569"/>
      <c r="F64" s="569"/>
      <c r="G64" s="569"/>
      <c r="H64" s="569"/>
      <c r="I64" s="569"/>
      <c r="J64" s="570" t="str">
        <f aca="false">IF(基本情報入力シート!M103="","",基本情報入力シート!M103)</f>
        <v/>
      </c>
      <c r="K64" s="571" t="str">
        <f aca="false">IF(基本情報入力シート!R103="","",基本情報入力シート!R103)</f>
        <v/>
      </c>
      <c r="L64" s="571" t="str">
        <f aca="false">IF(基本情報入力シート!W103="","",基本情報入力シート!W103)</f>
        <v/>
      </c>
      <c r="M64" s="572" t="str">
        <f aca="false">IF(基本情報入力シート!X103="","",基本情報入力シート!X103)</f>
        <v/>
      </c>
      <c r="N64" s="573" t="str">
        <f aca="false">IF(基本情報入力シート!Y103="","",基本情報入力シート!Y103)</f>
        <v/>
      </c>
      <c r="O64" s="638"/>
      <c r="P64" s="639"/>
      <c r="Q64" s="639"/>
      <c r="R64" s="640" t="e">
        <f aca="false">IFERROR(IF('別紙様式3-2（４・５月）'!Z66="ベア加算","",P64*VLOOKUP(N64,【参考】数式用!$AD$2:$AH$27,MATCH(O64,【参考】数式用!$K$4:$N$4,0)+1,0)),""))))</f>
        <v>#N/A</v>
      </c>
      <c r="S64" s="641"/>
      <c r="T64" s="642"/>
      <c r="U64" s="642"/>
      <c r="V64" s="643" t="e">
        <f aca="false">IFERROR(P64*VLOOKUP(AF64,【参考】数式用4!$DC$3:$DZ$106,MATCH(N64,【参考】数式用4!$DC$2:$DZ$2,0)),"")))</f>
        <v>#N/A</v>
      </c>
      <c r="W64" s="644"/>
      <c r="X64" s="645"/>
      <c r="Y64" s="646" t="e">
        <f aca="false">IFERROR(IF('別紙様式3-2（４・５月）'!Z66="ベア加算","",W64*VLOOKUP(N64,【参考】数式用!$AD$2:$AH$27,MATCH(O64,【参考】数式用!$K$4:$N$4,0)+1,0)),""))))</f>
        <v>#N/A</v>
      </c>
      <c r="Z64" s="646"/>
      <c r="AA64" s="641"/>
      <c r="AB64" s="647"/>
      <c r="AC64" s="648" t="e">
        <f aca="false">IFERROR(X64*VLOOKUP(AG64,【参考】数式用4!$DC$3:$DZ$106,MATCH(N64,【参考】数式用4!$DC$2:$DZ$2,0)),"")))</f>
        <v>#N/A</v>
      </c>
      <c r="AD64" s="565" t="str">
        <f aca="false">IF(OR(O64="新加算Ⅰ",O64="新加算Ⅱ",O64="新加算Ⅴ（１）",O64="新加算Ⅴ（２）",O64="新加算Ⅴ（３）",O64="新加算Ⅴ（４）",O64="新加算Ⅴ（５）",O64="新加算Ⅴ（６）",O64="新加算Ⅴ（７）",O64="新加算Ⅴ（９）",O64="新加算Ⅴ（10）",O64="新加算Ⅴ（12）"),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E64" s="566" t="str">
        <f aca="false">IF(OR(W64="新加算Ⅰ",W64="新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F64" s="636" t="str">
        <f aca="false">IF(O64="","",'別紙様式3-2（４・５月）'!O66&amp;'別紙様式3-2（４・５月）'!P66&amp;'別紙様式3-2（４・５月）'!Q66&amp;"から"&amp;O64)</f>
        <v/>
      </c>
      <c r="AG64" s="636" t="str">
        <f aca="false">IF(OR(W64="",W64="―"),"",'別紙様式3-2（４・５月）'!O66&amp;'別紙様式3-2（４・５月）'!P66&amp;'別紙様式3-2（４・５月）'!Q66&amp;"から"&amp;W64)</f>
        <v/>
      </c>
    </row>
    <row r="65" customFormat="false" ht="24.95" hidden="false" customHeight="true" outlineLevel="0" collapsed="false">
      <c r="A65" s="637" t="n">
        <v>52</v>
      </c>
      <c r="B65" s="569" t="str">
        <f aca="false">IF(基本情報入力シート!C104="","",基本情報入力シート!C104)</f>
        <v/>
      </c>
      <c r="C65" s="569"/>
      <c r="D65" s="569"/>
      <c r="E65" s="569"/>
      <c r="F65" s="569"/>
      <c r="G65" s="569"/>
      <c r="H65" s="569"/>
      <c r="I65" s="569"/>
      <c r="J65" s="570" t="str">
        <f aca="false">IF(基本情報入力シート!M104="","",基本情報入力シート!M104)</f>
        <v/>
      </c>
      <c r="K65" s="571" t="str">
        <f aca="false">IF(基本情報入力シート!R104="","",基本情報入力シート!R104)</f>
        <v/>
      </c>
      <c r="L65" s="571" t="str">
        <f aca="false">IF(基本情報入力シート!W104="","",基本情報入力シート!W104)</f>
        <v/>
      </c>
      <c r="M65" s="572" t="str">
        <f aca="false">IF(基本情報入力シート!X104="","",基本情報入力シート!X104)</f>
        <v/>
      </c>
      <c r="N65" s="573" t="str">
        <f aca="false">IF(基本情報入力シート!Y104="","",基本情報入力シート!Y104)</f>
        <v/>
      </c>
      <c r="O65" s="638"/>
      <c r="P65" s="639"/>
      <c r="Q65" s="639"/>
      <c r="R65" s="640" t="e">
        <f aca="false">IFERROR(IF('別紙様式3-2（４・５月）'!Z67="ベア加算","",P65*VLOOKUP(N65,【参考】数式用!$AD$2:$AH$27,MATCH(O65,【参考】数式用!$K$4:$N$4,0)+1,0)),""))))</f>
        <v>#N/A</v>
      </c>
      <c r="S65" s="641"/>
      <c r="T65" s="642"/>
      <c r="U65" s="642"/>
      <c r="V65" s="643" t="e">
        <f aca="false">IFERROR(P65*VLOOKUP(AF65,【参考】数式用4!$DC$3:$DZ$106,MATCH(N65,【参考】数式用4!$DC$2:$DZ$2,0)),"")))</f>
        <v>#N/A</v>
      </c>
      <c r="W65" s="644"/>
      <c r="X65" s="645"/>
      <c r="Y65" s="646" t="e">
        <f aca="false">IFERROR(IF('別紙様式3-2（４・５月）'!Z67="ベア加算","",W65*VLOOKUP(N65,【参考】数式用!$AD$2:$AH$27,MATCH(O65,【参考】数式用!$K$4:$N$4,0)+1,0)),""))))</f>
        <v>#N/A</v>
      </c>
      <c r="Z65" s="646"/>
      <c r="AA65" s="641"/>
      <c r="AB65" s="647"/>
      <c r="AC65" s="648" t="e">
        <f aca="false">IFERROR(X65*VLOOKUP(AG65,【参考】数式用4!$DC$3:$DZ$106,MATCH(N65,【参考】数式用4!$DC$2:$DZ$2,0)),"")))</f>
        <v>#N/A</v>
      </c>
      <c r="AD65" s="565" t="str">
        <f aca="false">IF(OR(O65="新加算Ⅰ",O65="新加算Ⅱ",O65="新加算Ⅴ（１）",O65="新加算Ⅴ（２）",O65="新加算Ⅴ（３）",O65="新加算Ⅴ（４）",O65="新加算Ⅴ（５）",O65="新加算Ⅴ（６）",O65="新加算Ⅴ（７）",O65="新加算Ⅴ（９）",O65="新加算Ⅴ（10）",O65="新加算Ⅴ（12）"),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E65" s="566" t="str">
        <f aca="false">IF(OR(W65="新加算Ⅰ",W65="新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F65" s="636" t="str">
        <f aca="false">IF(O65="","",'別紙様式3-2（４・５月）'!O67&amp;'別紙様式3-2（４・５月）'!P67&amp;'別紙様式3-2（４・５月）'!Q67&amp;"から"&amp;O65)</f>
        <v/>
      </c>
      <c r="AG65" s="636" t="str">
        <f aca="false">IF(OR(W65="",W65="―"),"",'別紙様式3-2（４・５月）'!O67&amp;'別紙様式3-2（４・５月）'!P67&amp;'別紙様式3-2（４・５月）'!Q67&amp;"から"&amp;W65)</f>
        <v/>
      </c>
    </row>
    <row r="66" customFormat="false" ht="24.95" hidden="false" customHeight="true" outlineLevel="0" collapsed="false">
      <c r="A66" s="637" t="n">
        <v>53</v>
      </c>
      <c r="B66" s="569" t="str">
        <f aca="false">IF(基本情報入力シート!C105="","",基本情報入力シート!C105)</f>
        <v/>
      </c>
      <c r="C66" s="569"/>
      <c r="D66" s="569"/>
      <c r="E66" s="569"/>
      <c r="F66" s="569"/>
      <c r="G66" s="569"/>
      <c r="H66" s="569"/>
      <c r="I66" s="569"/>
      <c r="J66" s="570" t="str">
        <f aca="false">IF(基本情報入力シート!M105="","",基本情報入力シート!M105)</f>
        <v/>
      </c>
      <c r="K66" s="571" t="str">
        <f aca="false">IF(基本情報入力シート!R105="","",基本情報入力シート!R105)</f>
        <v/>
      </c>
      <c r="L66" s="571" t="str">
        <f aca="false">IF(基本情報入力シート!W105="","",基本情報入力シート!W105)</f>
        <v/>
      </c>
      <c r="M66" s="572" t="str">
        <f aca="false">IF(基本情報入力シート!X105="","",基本情報入力シート!X105)</f>
        <v/>
      </c>
      <c r="N66" s="573" t="str">
        <f aca="false">IF(基本情報入力シート!Y105="","",基本情報入力シート!Y105)</f>
        <v/>
      </c>
      <c r="O66" s="638"/>
      <c r="P66" s="639"/>
      <c r="Q66" s="639"/>
      <c r="R66" s="640" t="e">
        <f aca="false">IFERROR(IF('別紙様式3-2（４・５月）'!Z68="ベア加算","",P66*VLOOKUP(N66,【参考】数式用!$AD$2:$AH$27,MATCH(O66,【参考】数式用!$K$4:$N$4,0)+1,0)),""))))</f>
        <v>#N/A</v>
      </c>
      <c r="S66" s="641"/>
      <c r="T66" s="642"/>
      <c r="U66" s="642"/>
      <c r="V66" s="643" t="e">
        <f aca="false">IFERROR(P66*VLOOKUP(AF66,【参考】数式用4!$DC$3:$DZ$106,MATCH(N66,【参考】数式用4!$DC$2:$DZ$2,0)),"")))</f>
        <v>#N/A</v>
      </c>
      <c r="W66" s="644"/>
      <c r="X66" s="645"/>
      <c r="Y66" s="646" t="e">
        <f aca="false">IFERROR(IF('別紙様式3-2（４・５月）'!Z68="ベア加算","",W66*VLOOKUP(N66,【参考】数式用!$AD$2:$AH$27,MATCH(O66,【参考】数式用!$K$4:$N$4,0)+1,0)),""))))</f>
        <v>#N/A</v>
      </c>
      <c r="Z66" s="646"/>
      <c r="AA66" s="641"/>
      <c r="AB66" s="647"/>
      <c r="AC66" s="648" t="e">
        <f aca="false">IFERROR(X66*VLOOKUP(AG66,【参考】数式用4!$DC$3:$DZ$106,MATCH(N66,【参考】数式用4!$DC$2:$DZ$2,0)),"")))</f>
        <v>#N/A</v>
      </c>
      <c r="AD66" s="565" t="str">
        <f aca="false">IF(OR(O66="新加算Ⅰ",O66="新加算Ⅱ",O66="新加算Ⅴ（１）",O66="新加算Ⅴ（２）",O66="新加算Ⅴ（３）",O66="新加算Ⅴ（４）",O66="新加算Ⅴ（５）",O66="新加算Ⅴ（６）",O66="新加算Ⅴ（７）",O66="新加算Ⅴ（９）",O66="新加算Ⅴ（10）",O66="新加算Ⅴ（12）"),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E66" s="566" t="str">
        <f aca="false">IF(OR(W66="新加算Ⅰ",W66="新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F66" s="636" t="str">
        <f aca="false">IF(O66="","",'別紙様式3-2（４・５月）'!O68&amp;'別紙様式3-2（４・５月）'!P68&amp;'別紙様式3-2（４・５月）'!Q68&amp;"から"&amp;O66)</f>
        <v/>
      </c>
      <c r="AG66" s="636" t="str">
        <f aca="false">IF(OR(W66="",W66="―"),"",'別紙様式3-2（４・５月）'!O68&amp;'別紙様式3-2（４・５月）'!P68&amp;'別紙様式3-2（４・５月）'!Q68&amp;"から"&amp;W66)</f>
        <v/>
      </c>
    </row>
    <row r="67" customFormat="false" ht="24.95" hidden="false" customHeight="true" outlineLevel="0" collapsed="false">
      <c r="A67" s="637" t="n">
        <v>54</v>
      </c>
      <c r="B67" s="569" t="str">
        <f aca="false">IF(基本情報入力シート!C106="","",基本情報入力シート!C106)</f>
        <v/>
      </c>
      <c r="C67" s="569"/>
      <c r="D67" s="569"/>
      <c r="E67" s="569"/>
      <c r="F67" s="569"/>
      <c r="G67" s="569"/>
      <c r="H67" s="569"/>
      <c r="I67" s="569"/>
      <c r="J67" s="570" t="str">
        <f aca="false">IF(基本情報入力シート!M106="","",基本情報入力シート!M106)</f>
        <v/>
      </c>
      <c r="K67" s="571" t="str">
        <f aca="false">IF(基本情報入力シート!R106="","",基本情報入力シート!R106)</f>
        <v/>
      </c>
      <c r="L67" s="571" t="str">
        <f aca="false">IF(基本情報入力シート!W106="","",基本情報入力シート!W106)</f>
        <v/>
      </c>
      <c r="M67" s="572" t="str">
        <f aca="false">IF(基本情報入力シート!X106="","",基本情報入力シート!X106)</f>
        <v/>
      </c>
      <c r="N67" s="573" t="str">
        <f aca="false">IF(基本情報入力シート!Y106="","",基本情報入力シート!Y106)</f>
        <v/>
      </c>
      <c r="O67" s="638"/>
      <c r="P67" s="639"/>
      <c r="Q67" s="639"/>
      <c r="R67" s="640" t="e">
        <f aca="false">IFERROR(IF('別紙様式3-2（４・５月）'!Z69="ベア加算","",P67*VLOOKUP(N67,【参考】数式用!$AD$2:$AH$27,MATCH(O67,【参考】数式用!$K$4:$N$4,0)+1,0)),""))))</f>
        <v>#N/A</v>
      </c>
      <c r="S67" s="641"/>
      <c r="T67" s="642"/>
      <c r="U67" s="642"/>
      <c r="V67" s="643" t="e">
        <f aca="false">IFERROR(P67*VLOOKUP(AF67,【参考】数式用4!$DC$3:$DZ$106,MATCH(N67,【参考】数式用4!$DC$2:$DZ$2,0)),"")))</f>
        <v>#N/A</v>
      </c>
      <c r="W67" s="644"/>
      <c r="X67" s="645"/>
      <c r="Y67" s="646" t="e">
        <f aca="false">IFERROR(IF('別紙様式3-2（４・５月）'!Z69="ベア加算","",W67*VLOOKUP(N67,【参考】数式用!$AD$2:$AH$27,MATCH(O67,【参考】数式用!$K$4:$N$4,0)+1,0)),""))))</f>
        <v>#N/A</v>
      </c>
      <c r="Z67" s="646"/>
      <c r="AA67" s="641"/>
      <c r="AB67" s="647"/>
      <c r="AC67" s="648" t="e">
        <f aca="false">IFERROR(X67*VLOOKUP(AG67,【参考】数式用4!$DC$3:$DZ$106,MATCH(N67,【参考】数式用4!$DC$2:$DZ$2,0)),"")))</f>
        <v>#N/A</v>
      </c>
      <c r="AD67" s="565" t="str">
        <f aca="false">IF(OR(O67="新加算Ⅰ",O67="新加算Ⅱ",O67="新加算Ⅴ（１）",O67="新加算Ⅴ（２）",O67="新加算Ⅴ（３）",O67="新加算Ⅴ（４）",O67="新加算Ⅴ（５）",O67="新加算Ⅴ（６）",O67="新加算Ⅴ（７）",O67="新加算Ⅴ（９）",O67="新加算Ⅴ（10）",O67="新加算Ⅴ（12）"),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E67" s="566" t="str">
        <f aca="false">IF(OR(W67="新加算Ⅰ",W67="新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F67" s="636" t="str">
        <f aca="false">IF(O67="","",'別紙様式3-2（４・５月）'!O69&amp;'別紙様式3-2（４・５月）'!P69&amp;'別紙様式3-2（４・５月）'!Q69&amp;"から"&amp;O67)</f>
        <v/>
      </c>
      <c r="AG67" s="636" t="str">
        <f aca="false">IF(OR(W67="",W67="―"),"",'別紙様式3-2（４・５月）'!O69&amp;'別紙様式3-2（４・５月）'!P69&amp;'別紙様式3-2（４・５月）'!Q69&amp;"から"&amp;W67)</f>
        <v/>
      </c>
    </row>
    <row r="68" customFormat="false" ht="24.95" hidden="false" customHeight="true" outlineLevel="0" collapsed="false">
      <c r="A68" s="637" t="n">
        <v>55</v>
      </c>
      <c r="B68" s="569" t="str">
        <f aca="false">IF(基本情報入力シート!C107="","",基本情報入力シート!C107)</f>
        <v/>
      </c>
      <c r="C68" s="569"/>
      <c r="D68" s="569"/>
      <c r="E68" s="569"/>
      <c r="F68" s="569"/>
      <c r="G68" s="569"/>
      <c r="H68" s="569"/>
      <c r="I68" s="569"/>
      <c r="J68" s="570" t="str">
        <f aca="false">IF(基本情報入力シート!M107="","",基本情報入力シート!M107)</f>
        <v/>
      </c>
      <c r="K68" s="571" t="str">
        <f aca="false">IF(基本情報入力シート!R107="","",基本情報入力シート!R107)</f>
        <v/>
      </c>
      <c r="L68" s="571" t="str">
        <f aca="false">IF(基本情報入力シート!W107="","",基本情報入力シート!W107)</f>
        <v/>
      </c>
      <c r="M68" s="572" t="str">
        <f aca="false">IF(基本情報入力シート!X107="","",基本情報入力シート!X107)</f>
        <v/>
      </c>
      <c r="N68" s="573" t="str">
        <f aca="false">IF(基本情報入力シート!Y107="","",基本情報入力シート!Y107)</f>
        <v/>
      </c>
      <c r="O68" s="638"/>
      <c r="P68" s="639"/>
      <c r="Q68" s="639"/>
      <c r="R68" s="640" t="e">
        <f aca="false">IFERROR(IF('別紙様式3-2（４・５月）'!Z70="ベア加算","",P68*VLOOKUP(N68,【参考】数式用!$AD$2:$AH$27,MATCH(O68,【参考】数式用!$K$4:$N$4,0)+1,0)),""))))</f>
        <v>#N/A</v>
      </c>
      <c r="S68" s="641"/>
      <c r="T68" s="642"/>
      <c r="U68" s="642"/>
      <c r="V68" s="643" t="e">
        <f aca="false">IFERROR(P68*VLOOKUP(AF68,【参考】数式用4!$DC$3:$DZ$106,MATCH(N68,【参考】数式用4!$DC$2:$DZ$2,0)),"")))</f>
        <v>#N/A</v>
      </c>
      <c r="W68" s="644"/>
      <c r="X68" s="645"/>
      <c r="Y68" s="646" t="e">
        <f aca="false">IFERROR(IF('別紙様式3-2（４・５月）'!Z70="ベア加算","",W68*VLOOKUP(N68,【参考】数式用!$AD$2:$AH$27,MATCH(O68,【参考】数式用!$K$4:$N$4,0)+1,0)),""))))</f>
        <v>#N/A</v>
      </c>
      <c r="Z68" s="646"/>
      <c r="AA68" s="641"/>
      <c r="AB68" s="647"/>
      <c r="AC68" s="648" t="e">
        <f aca="false">IFERROR(X68*VLOOKUP(AG68,【参考】数式用4!$DC$3:$DZ$106,MATCH(N68,【参考】数式用4!$DC$2:$DZ$2,0)),"")))</f>
        <v>#N/A</v>
      </c>
      <c r="AD68" s="565" t="str">
        <f aca="false">IF(OR(O68="新加算Ⅰ",O68="新加算Ⅱ",O68="新加算Ⅴ（１）",O68="新加算Ⅴ（２）",O68="新加算Ⅴ（３）",O68="新加算Ⅴ（４）",O68="新加算Ⅴ（５）",O68="新加算Ⅴ（６）",O68="新加算Ⅴ（７）",O68="新加算Ⅴ（９）",O68="新加算Ⅴ（10）",O68="新加算Ⅴ（12）"),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E68" s="566" t="str">
        <f aca="false">IF(OR(W68="新加算Ⅰ",W68="新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F68" s="636" t="str">
        <f aca="false">IF(O68="","",'別紙様式3-2（４・５月）'!O70&amp;'別紙様式3-2（４・５月）'!P70&amp;'別紙様式3-2（４・５月）'!Q70&amp;"から"&amp;O68)</f>
        <v/>
      </c>
      <c r="AG68" s="636" t="str">
        <f aca="false">IF(OR(W68="",W68="―"),"",'別紙様式3-2（４・５月）'!O70&amp;'別紙様式3-2（４・５月）'!P70&amp;'別紙様式3-2（４・５月）'!Q70&amp;"から"&amp;W68)</f>
        <v/>
      </c>
    </row>
    <row r="69" customFormat="false" ht="24.95" hidden="false" customHeight="true" outlineLevel="0" collapsed="false">
      <c r="A69" s="637" t="n">
        <v>56</v>
      </c>
      <c r="B69" s="569" t="str">
        <f aca="false">IF(基本情報入力シート!C108="","",基本情報入力シート!C108)</f>
        <v/>
      </c>
      <c r="C69" s="569"/>
      <c r="D69" s="569"/>
      <c r="E69" s="569"/>
      <c r="F69" s="569"/>
      <c r="G69" s="569"/>
      <c r="H69" s="569"/>
      <c r="I69" s="569"/>
      <c r="J69" s="570" t="str">
        <f aca="false">IF(基本情報入力シート!M108="","",基本情報入力シート!M108)</f>
        <v/>
      </c>
      <c r="K69" s="571" t="str">
        <f aca="false">IF(基本情報入力シート!R108="","",基本情報入力シート!R108)</f>
        <v/>
      </c>
      <c r="L69" s="571" t="str">
        <f aca="false">IF(基本情報入力シート!W108="","",基本情報入力シート!W108)</f>
        <v/>
      </c>
      <c r="M69" s="572" t="str">
        <f aca="false">IF(基本情報入力シート!X108="","",基本情報入力シート!X108)</f>
        <v/>
      </c>
      <c r="N69" s="573" t="str">
        <f aca="false">IF(基本情報入力シート!Y108="","",基本情報入力シート!Y108)</f>
        <v/>
      </c>
      <c r="O69" s="638"/>
      <c r="P69" s="639"/>
      <c r="Q69" s="639"/>
      <c r="R69" s="640" t="e">
        <f aca="false">IFERROR(IF('別紙様式3-2（４・５月）'!Z71="ベア加算","",P69*VLOOKUP(N69,【参考】数式用!$AD$2:$AH$27,MATCH(O69,【参考】数式用!$K$4:$N$4,0)+1,0)),""))))</f>
        <v>#N/A</v>
      </c>
      <c r="S69" s="641"/>
      <c r="T69" s="642"/>
      <c r="U69" s="642"/>
      <c r="V69" s="643" t="e">
        <f aca="false">IFERROR(P69*VLOOKUP(AF69,【参考】数式用4!$DC$3:$DZ$106,MATCH(N69,【参考】数式用4!$DC$2:$DZ$2,0)),"")))</f>
        <v>#N/A</v>
      </c>
      <c r="W69" s="644"/>
      <c r="X69" s="645"/>
      <c r="Y69" s="646" t="e">
        <f aca="false">IFERROR(IF('別紙様式3-2（４・５月）'!Z71="ベア加算","",W69*VLOOKUP(N69,【参考】数式用!$AD$2:$AH$27,MATCH(O69,【参考】数式用!$K$4:$N$4,0)+1,0)),""))))</f>
        <v>#N/A</v>
      </c>
      <c r="Z69" s="646"/>
      <c r="AA69" s="641"/>
      <c r="AB69" s="647"/>
      <c r="AC69" s="648" t="e">
        <f aca="false">IFERROR(X69*VLOOKUP(AG69,【参考】数式用4!$DC$3:$DZ$106,MATCH(N69,【参考】数式用4!$DC$2:$DZ$2,0)),"")))</f>
        <v>#N/A</v>
      </c>
      <c r="AD69" s="565" t="str">
        <f aca="false">IF(OR(O69="新加算Ⅰ",O69="新加算Ⅱ",O69="新加算Ⅴ（１）",O69="新加算Ⅴ（２）",O69="新加算Ⅴ（３）",O69="新加算Ⅴ（４）",O69="新加算Ⅴ（５）",O69="新加算Ⅴ（６）",O69="新加算Ⅴ（７）",O69="新加算Ⅴ（９）",O69="新加算Ⅴ（10）",O69="新加算Ⅴ（12）"),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E69" s="566" t="str">
        <f aca="false">IF(OR(W69="新加算Ⅰ",W69="新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F69" s="636" t="str">
        <f aca="false">IF(O69="","",'別紙様式3-2（４・５月）'!O71&amp;'別紙様式3-2（４・５月）'!P71&amp;'別紙様式3-2（４・５月）'!Q71&amp;"から"&amp;O69)</f>
        <v/>
      </c>
      <c r="AG69" s="636" t="str">
        <f aca="false">IF(OR(W69="",W69="―"),"",'別紙様式3-2（４・５月）'!O71&amp;'別紙様式3-2（４・５月）'!P71&amp;'別紙様式3-2（４・５月）'!Q71&amp;"から"&amp;W69)</f>
        <v/>
      </c>
    </row>
    <row r="70" customFormat="false" ht="24.95" hidden="false" customHeight="true" outlineLevel="0" collapsed="false">
      <c r="A70" s="637" t="n">
        <v>57</v>
      </c>
      <c r="B70" s="569" t="str">
        <f aca="false">IF(基本情報入力シート!C109="","",基本情報入力シート!C109)</f>
        <v/>
      </c>
      <c r="C70" s="569"/>
      <c r="D70" s="569"/>
      <c r="E70" s="569"/>
      <c r="F70" s="569"/>
      <c r="G70" s="569"/>
      <c r="H70" s="569"/>
      <c r="I70" s="569"/>
      <c r="J70" s="570" t="str">
        <f aca="false">IF(基本情報入力シート!M109="","",基本情報入力シート!M109)</f>
        <v/>
      </c>
      <c r="K70" s="571" t="str">
        <f aca="false">IF(基本情報入力シート!R109="","",基本情報入力シート!R109)</f>
        <v/>
      </c>
      <c r="L70" s="571" t="str">
        <f aca="false">IF(基本情報入力シート!W109="","",基本情報入力シート!W109)</f>
        <v/>
      </c>
      <c r="M70" s="572" t="str">
        <f aca="false">IF(基本情報入力シート!X109="","",基本情報入力シート!X109)</f>
        <v/>
      </c>
      <c r="N70" s="573" t="str">
        <f aca="false">IF(基本情報入力シート!Y109="","",基本情報入力シート!Y109)</f>
        <v/>
      </c>
      <c r="O70" s="638"/>
      <c r="P70" s="639"/>
      <c r="Q70" s="639"/>
      <c r="R70" s="640" t="e">
        <f aca="false">IFERROR(IF('別紙様式3-2（４・５月）'!Z72="ベア加算","",P70*VLOOKUP(N70,【参考】数式用!$AD$2:$AH$27,MATCH(O70,【参考】数式用!$K$4:$N$4,0)+1,0)),""))))</f>
        <v>#N/A</v>
      </c>
      <c r="S70" s="641"/>
      <c r="T70" s="642"/>
      <c r="U70" s="642"/>
      <c r="V70" s="643" t="e">
        <f aca="false">IFERROR(P70*VLOOKUP(AF70,【参考】数式用4!$DC$3:$DZ$106,MATCH(N70,【参考】数式用4!$DC$2:$DZ$2,0)),"")))</f>
        <v>#N/A</v>
      </c>
      <c r="W70" s="644"/>
      <c r="X70" s="645"/>
      <c r="Y70" s="646" t="e">
        <f aca="false">IFERROR(IF('別紙様式3-2（４・５月）'!Z72="ベア加算","",W70*VLOOKUP(N70,【参考】数式用!$AD$2:$AH$27,MATCH(O70,【参考】数式用!$K$4:$N$4,0)+1,0)),""))))</f>
        <v>#N/A</v>
      </c>
      <c r="Z70" s="646"/>
      <c r="AA70" s="641"/>
      <c r="AB70" s="647"/>
      <c r="AC70" s="648" t="e">
        <f aca="false">IFERROR(X70*VLOOKUP(AG70,【参考】数式用4!$DC$3:$DZ$106,MATCH(N70,【参考】数式用4!$DC$2:$DZ$2,0)),"")))</f>
        <v>#N/A</v>
      </c>
      <c r="AD70" s="565" t="str">
        <f aca="false">IF(OR(O70="新加算Ⅰ",O70="新加算Ⅱ",O70="新加算Ⅴ（１）",O70="新加算Ⅴ（２）",O70="新加算Ⅴ（３）",O70="新加算Ⅴ（４）",O70="新加算Ⅴ（５）",O70="新加算Ⅴ（６）",O70="新加算Ⅴ（７）",O70="新加算Ⅴ（９）",O70="新加算Ⅴ（10）",O70="新加算Ⅴ（12）"),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E70" s="566" t="str">
        <f aca="false">IF(OR(W70="新加算Ⅰ",W70="新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F70" s="636" t="str">
        <f aca="false">IF(O70="","",'別紙様式3-2（４・５月）'!O72&amp;'別紙様式3-2（４・５月）'!P72&amp;'別紙様式3-2（４・５月）'!Q72&amp;"から"&amp;O70)</f>
        <v/>
      </c>
      <c r="AG70" s="636" t="str">
        <f aca="false">IF(OR(W70="",W70="―"),"",'別紙様式3-2（４・５月）'!O72&amp;'別紙様式3-2（４・５月）'!P72&amp;'別紙様式3-2（４・５月）'!Q72&amp;"から"&amp;W70)</f>
        <v/>
      </c>
    </row>
    <row r="71" customFormat="false" ht="24.95" hidden="false" customHeight="true" outlineLevel="0" collapsed="false">
      <c r="A71" s="637" t="n">
        <v>58</v>
      </c>
      <c r="B71" s="569" t="str">
        <f aca="false">IF(基本情報入力シート!C110="","",基本情報入力シート!C110)</f>
        <v/>
      </c>
      <c r="C71" s="569"/>
      <c r="D71" s="569"/>
      <c r="E71" s="569"/>
      <c r="F71" s="569"/>
      <c r="G71" s="569"/>
      <c r="H71" s="569"/>
      <c r="I71" s="569"/>
      <c r="J71" s="570" t="str">
        <f aca="false">IF(基本情報入力シート!M110="","",基本情報入力シート!M110)</f>
        <v/>
      </c>
      <c r="K71" s="571" t="str">
        <f aca="false">IF(基本情報入力シート!R110="","",基本情報入力シート!R110)</f>
        <v/>
      </c>
      <c r="L71" s="571" t="str">
        <f aca="false">IF(基本情報入力シート!W110="","",基本情報入力シート!W110)</f>
        <v/>
      </c>
      <c r="M71" s="572" t="str">
        <f aca="false">IF(基本情報入力シート!X110="","",基本情報入力シート!X110)</f>
        <v/>
      </c>
      <c r="N71" s="573" t="str">
        <f aca="false">IF(基本情報入力シート!Y110="","",基本情報入力シート!Y110)</f>
        <v/>
      </c>
      <c r="O71" s="638"/>
      <c r="P71" s="639"/>
      <c r="Q71" s="639"/>
      <c r="R71" s="640" t="e">
        <f aca="false">IFERROR(IF('別紙様式3-2（４・５月）'!Z73="ベア加算","",P71*VLOOKUP(N71,【参考】数式用!$AD$2:$AH$27,MATCH(O71,【参考】数式用!$K$4:$N$4,0)+1,0)),""))))</f>
        <v>#N/A</v>
      </c>
      <c r="S71" s="641"/>
      <c r="T71" s="642"/>
      <c r="U71" s="642"/>
      <c r="V71" s="643" t="e">
        <f aca="false">IFERROR(P71*VLOOKUP(AF71,【参考】数式用4!$DC$3:$DZ$106,MATCH(N71,【参考】数式用4!$DC$2:$DZ$2,0)),"")))</f>
        <v>#N/A</v>
      </c>
      <c r="W71" s="644"/>
      <c r="X71" s="645"/>
      <c r="Y71" s="646" t="e">
        <f aca="false">IFERROR(IF('別紙様式3-2（４・５月）'!Z73="ベア加算","",W71*VLOOKUP(N71,【参考】数式用!$AD$2:$AH$27,MATCH(O71,【参考】数式用!$K$4:$N$4,0)+1,0)),""))))</f>
        <v>#N/A</v>
      </c>
      <c r="Z71" s="646"/>
      <c r="AA71" s="641"/>
      <c r="AB71" s="647"/>
      <c r="AC71" s="648" t="e">
        <f aca="false">IFERROR(X71*VLOOKUP(AG71,【参考】数式用4!$DC$3:$DZ$106,MATCH(N71,【参考】数式用4!$DC$2:$DZ$2,0)),"")))</f>
        <v>#N/A</v>
      </c>
      <c r="AD71" s="565" t="str">
        <f aca="false">IF(OR(O71="新加算Ⅰ",O71="新加算Ⅱ",O71="新加算Ⅴ（１）",O71="新加算Ⅴ（２）",O71="新加算Ⅴ（３）",O71="新加算Ⅴ（４）",O71="新加算Ⅴ（５）",O71="新加算Ⅴ（６）",O71="新加算Ⅴ（７）",O71="新加算Ⅴ（９）",O71="新加算Ⅴ（10）",O71="新加算Ⅴ（12）"),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E71" s="566" t="str">
        <f aca="false">IF(OR(W71="新加算Ⅰ",W71="新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F71" s="636" t="str">
        <f aca="false">IF(O71="","",'別紙様式3-2（４・５月）'!O73&amp;'別紙様式3-2（４・５月）'!P73&amp;'別紙様式3-2（４・５月）'!Q73&amp;"から"&amp;O71)</f>
        <v/>
      </c>
      <c r="AG71" s="636" t="str">
        <f aca="false">IF(OR(W71="",W71="―"),"",'別紙様式3-2（４・５月）'!O73&amp;'別紙様式3-2（４・５月）'!P73&amp;'別紙様式3-2（４・５月）'!Q73&amp;"から"&amp;W71)</f>
        <v/>
      </c>
    </row>
    <row r="72" customFormat="false" ht="24.95" hidden="false" customHeight="true" outlineLevel="0" collapsed="false">
      <c r="A72" s="637" t="n">
        <v>59</v>
      </c>
      <c r="B72" s="569" t="str">
        <f aca="false">IF(基本情報入力シート!C111="","",基本情報入力シート!C111)</f>
        <v/>
      </c>
      <c r="C72" s="569"/>
      <c r="D72" s="569"/>
      <c r="E72" s="569"/>
      <c r="F72" s="569"/>
      <c r="G72" s="569"/>
      <c r="H72" s="569"/>
      <c r="I72" s="569"/>
      <c r="J72" s="570" t="str">
        <f aca="false">IF(基本情報入力シート!M111="","",基本情報入力シート!M111)</f>
        <v/>
      </c>
      <c r="K72" s="571" t="str">
        <f aca="false">IF(基本情報入力シート!R111="","",基本情報入力シート!R111)</f>
        <v/>
      </c>
      <c r="L72" s="571" t="str">
        <f aca="false">IF(基本情報入力シート!W111="","",基本情報入力シート!W111)</f>
        <v/>
      </c>
      <c r="M72" s="572" t="str">
        <f aca="false">IF(基本情報入力シート!X111="","",基本情報入力シート!X111)</f>
        <v/>
      </c>
      <c r="N72" s="573" t="str">
        <f aca="false">IF(基本情報入力シート!Y111="","",基本情報入力シート!Y111)</f>
        <v/>
      </c>
      <c r="O72" s="638"/>
      <c r="P72" s="639"/>
      <c r="Q72" s="639"/>
      <c r="R72" s="640" t="e">
        <f aca="false">IFERROR(IF('別紙様式3-2（４・５月）'!Z74="ベア加算","",P72*VLOOKUP(N72,【参考】数式用!$AD$2:$AH$27,MATCH(O72,【参考】数式用!$K$4:$N$4,0)+1,0)),""))))</f>
        <v>#N/A</v>
      </c>
      <c r="S72" s="641"/>
      <c r="T72" s="642"/>
      <c r="U72" s="642"/>
      <c r="V72" s="643" t="e">
        <f aca="false">IFERROR(P72*VLOOKUP(AF72,【参考】数式用4!$DC$3:$DZ$106,MATCH(N72,【参考】数式用4!$DC$2:$DZ$2,0)),"")))</f>
        <v>#N/A</v>
      </c>
      <c r="W72" s="644"/>
      <c r="X72" s="645"/>
      <c r="Y72" s="646" t="e">
        <f aca="false">IFERROR(IF('別紙様式3-2（４・５月）'!Z74="ベア加算","",W72*VLOOKUP(N72,【参考】数式用!$AD$2:$AH$27,MATCH(O72,【参考】数式用!$K$4:$N$4,0)+1,0)),""))))</f>
        <v>#N/A</v>
      </c>
      <c r="Z72" s="646"/>
      <c r="AA72" s="641"/>
      <c r="AB72" s="647"/>
      <c r="AC72" s="648" t="e">
        <f aca="false">IFERROR(X72*VLOOKUP(AG72,【参考】数式用4!$DC$3:$DZ$106,MATCH(N72,【参考】数式用4!$DC$2:$DZ$2,0)),"")))</f>
        <v>#N/A</v>
      </c>
      <c r="AD72" s="565" t="str">
        <f aca="false">IF(OR(O72="新加算Ⅰ",O72="新加算Ⅱ",O72="新加算Ⅴ（１）",O72="新加算Ⅴ（２）",O72="新加算Ⅴ（３）",O72="新加算Ⅴ（４）",O72="新加算Ⅴ（５）",O72="新加算Ⅴ（６）",O72="新加算Ⅴ（７）",O72="新加算Ⅴ（９）",O72="新加算Ⅴ（10）",O72="新加算Ⅴ（12）"),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E72" s="566" t="str">
        <f aca="false">IF(OR(W72="新加算Ⅰ",W72="新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F72" s="636" t="str">
        <f aca="false">IF(O72="","",'別紙様式3-2（４・５月）'!O74&amp;'別紙様式3-2（４・５月）'!P74&amp;'別紙様式3-2（４・５月）'!Q74&amp;"から"&amp;O72)</f>
        <v/>
      </c>
      <c r="AG72" s="636" t="str">
        <f aca="false">IF(OR(W72="",W72="―"),"",'別紙様式3-2（４・５月）'!O74&amp;'別紙様式3-2（４・５月）'!P74&amp;'別紙様式3-2（４・５月）'!Q74&amp;"から"&amp;W72)</f>
        <v/>
      </c>
    </row>
    <row r="73" customFormat="false" ht="24.95" hidden="false" customHeight="true" outlineLevel="0" collapsed="false">
      <c r="A73" s="637" t="n">
        <v>60</v>
      </c>
      <c r="B73" s="569" t="str">
        <f aca="false">IF(基本情報入力シート!C112="","",基本情報入力シート!C112)</f>
        <v/>
      </c>
      <c r="C73" s="569"/>
      <c r="D73" s="569"/>
      <c r="E73" s="569"/>
      <c r="F73" s="569"/>
      <c r="G73" s="569"/>
      <c r="H73" s="569"/>
      <c r="I73" s="569"/>
      <c r="J73" s="570" t="str">
        <f aca="false">IF(基本情報入力シート!M112="","",基本情報入力シート!M112)</f>
        <v/>
      </c>
      <c r="K73" s="571" t="str">
        <f aca="false">IF(基本情報入力シート!R112="","",基本情報入力シート!R112)</f>
        <v/>
      </c>
      <c r="L73" s="571" t="str">
        <f aca="false">IF(基本情報入力シート!W112="","",基本情報入力シート!W112)</f>
        <v/>
      </c>
      <c r="M73" s="572" t="str">
        <f aca="false">IF(基本情報入力シート!X112="","",基本情報入力シート!X112)</f>
        <v/>
      </c>
      <c r="N73" s="573" t="str">
        <f aca="false">IF(基本情報入力シート!Y112="","",基本情報入力シート!Y112)</f>
        <v/>
      </c>
      <c r="O73" s="638"/>
      <c r="P73" s="639"/>
      <c r="Q73" s="639"/>
      <c r="R73" s="640" t="e">
        <f aca="false">IFERROR(IF('別紙様式3-2（４・５月）'!Z75="ベア加算","",P73*VLOOKUP(N73,【参考】数式用!$AD$2:$AH$27,MATCH(O73,【参考】数式用!$K$4:$N$4,0)+1,0)),""))))</f>
        <v>#N/A</v>
      </c>
      <c r="S73" s="641"/>
      <c r="T73" s="642"/>
      <c r="U73" s="642"/>
      <c r="V73" s="643" t="e">
        <f aca="false">IFERROR(P73*VLOOKUP(AF73,【参考】数式用4!$DC$3:$DZ$106,MATCH(N73,【参考】数式用4!$DC$2:$DZ$2,0)),"")))</f>
        <v>#N/A</v>
      </c>
      <c r="W73" s="644"/>
      <c r="X73" s="645"/>
      <c r="Y73" s="646" t="e">
        <f aca="false">IFERROR(IF('別紙様式3-2（４・５月）'!Z75="ベア加算","",W73*VLOOKUP(N73,【参考】数式用!$AD$2:$AH$27,MATCH(O73,【参考】数式用!$K$4:$N$4,0)+1,0)),""))))</f>
        <v>#N/A</v>
      </c>
      <c r="Z73" s="646"/>
      <c r="AA73" s="641"/>
      <c r="AB73" s="647"/>
      <c r="AC73" s="648" t="e">
        <f aca="false">IFERROR(X73*VLOOKUP(AG73,【参考】数式用4!$DC$3:$DZ$106,MATCH(N73,【参考】数式用4!$DC$2:$DZ$2,0)),"")))</f>
        <v>#N/A</v>
      </c>
      <c r="AD73" s="565" t="str">
        <f aca="false">IF(OR(O73="新加算Ⅰ",O73="新加算Ⅱ",O73="新加算Ⅴ（１）",O73="新加算Ⅴ（２）",O73="新加算Ⅴ（３）",O73="新加算Ⅴ（４）",O73="新加算Ⅴ（５）",O73="新加算Ⅴ（６）",O73="新加算Ⅴ（７）",O73="新加算Ⅴ（９）",O73="新加算Ⅴ（10）",O73="新加算Ⅴ（12）"),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E73" s="566" t="str">
        <f aca="false">IF(OR(W73="新加算Ⅰ",W73="新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F73" s="636" t="str">
        <f aca="false">IF(O73="","",'別紙様式3-2（４・５月）'!O75&amp;'別紙様式3-2（４・５月）'!P75&amp;'別紙様式3-2（４・５月）'!Q75&amp;"から"&amp;O73)</f>
        <v/>
      </c>
      <c r="AG73" s="636" t="str">
        <f aca="false">IF(OR(W73="",W73="―"),"",'別紙様式3-2（４・５月）'!O75&amp;'別紙様式3-2（４・５月）'!P75&amp;'別紙様式3-2（４・５月）'!Q75&amp;"から"&amp;W73)</f>
        <v/>
      </c>
    </row>
    <row r="74" customFormat="false" ht="24.95" hidden="false" customHeight="true" outlineLevel="0" collapsed="false">
      <c r="A74" s="637" t="n">
        <v>61</v>
      </c>
      <c r="B74" s="569" t="str">
        <f aca="false">IF(基本情報入力シート!C113="","",基本情報入力シート!C113)</f>
        <v/>
      </c>
      <c r="C74" s="569"/>
      <c r="D74" s="569"/>
      <c r="E74" s="569"/>
      <c r="F74" s="569"/>
      <c r="G74" s="569"/>
      <c r="H74" s="569"/>
      <c r="I74" s="569"/>
      <c r="J74" s="570" t="str">
        <f aca="false">IF(基本情報入力シート!M113="","",基本情報入力シート!M113)</f>
        <v/>
      </c>
      <c r="K74" s="571" t="str">
        <f aca="false">IF(基本情報入力シート!R113="","",基本情報入力シート!R113)</f>
        <v/>
      </c>
      <c r="L74" s="571" t="str">
        <f aca="false">IF(基本情報入力シート!W113="","",基本情報入力シート!W113)</f>
        <v/>
      </c>
      <c r="M74" s="572" t="str">
        <f aca="false">IF(基本情報入力シート!X113="","",基本情報入力シート!X113)</f>
        <v/>
      </c>
      <c r="N74" s="573" t="str">
        <f aca="false">IF(基本情報入力シート!Y113="","",基本情報入力シート!Y113)</f>
        <v/>
      </c>
      <c r="O74" s="638"/>
      <c r="P74" s="639"/>
      <c r="Q74" s="639"/>
      <c r="R74" s="640" t="e">
        <f aca="false">IFERROR(IF('別紙様式3-2（４・５月）'!Z76="ベア加算","",P74*VLOOKUP(N74,【参考】数式用!$AD$2:$AH$27,MATCH(O74,【参考】数式用!$K$4:$N$4,0)+1,0)),""))))</f>
        <v>#N/A</v>
      </c>
      <c r="S74" s="641"/>
      <c r="T74" s="642"/>
      <c r="U74" s="642"/>
      <c r="V74" s="643" t="e">
        <f aca="false">IFERROR(P74*VLOOKUP(AF74,【参考】数式用4!$DC$3:$DZ$106,MATCH(N74,【参考】数式用4!$DC$2:$DZ$2,0)),"")))</f>
        <v>#N/A</v>
      </c>
      <c r="W74" s="644"/>
      <c r="X74" s="645"/>
      <c r="Y74" s="646" t="e">
        <f aca="false">IFERROR(IF('別紙様式3-2（４・５月）'!Z76="ベア加算","",W74*VLOOKUP(N74,【参考】数式用!$AD$2:$AH$27,MATCH(O74,【参考】数式用!$K$4:$N$4,0)+1,0)),""))))</f>
        <v>#N/A</v>
      </c>
      <c r="Z74" s="646"/>
      <c r="AA74" s="641"/>
      <c r="AB74" s="647"/>
      <c r="AC74" s="648" t="e">
        <f aca="false">IFERROR(X74*VLOOKUP(AG74,【参考】数式用4!$DC$3:$DZ$106,MATCH(N74,【参考】数式用4!$DC$2:$DZ$2,0)),"")))</f>
        <v>#N/A</v>
      </c>
      <c r="AD74" s="565" t="str">
        <f aca="false">IF(OR(O74="新加算Ⅰ",O74="新加算Ⅱ",O74="新加算Ⅴ（１）",O74="新加算Ⅴ（２）",O74="新加算Ⅴ（３）",O74="新加算Ⅴ（４）",O74="新加算Ⅴ（５）",O74="新加算Ⅴ（６）",O74="新加算Ⅴ（７）",O74="新加算Ⅴ（９）",O74="新加算Ⅴ（10）",O74="新加算Ⅴ（12）"),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E74" s="566" t="str">
        <f aca="false">IF(OR(W74="新加算Ⅰ",W74="新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F74" s="636" t="str">
        <f aca="false">IF(O74="","",'別紙様式3-2（４・５月）'!O76&amp;'別紙様式3-2（４・５月）'!P76&amp;'別紙様式3-2（４・５月）'!Q76&amp;"から"&amp;O74)</f>
        <v/>
      </c>
      <c r="AG74" s="636" t="str">
        <f aca="false">IF(OR(W74="",W74="―"),"",'別紙様式3-2（４・５月）'!O76&amp;'別紙様式3-2（４・５月）'!P76&amp;'別紙様式3-2（４・５月）'!Q76&amp;"から"&amp;W74)</f>
        <v/>
      </c>
    </row>
    <row r="75" customFormat="false" ht="24.95" hidden="false" customHeight="true" outlineLevel="0" collapsed="false">
      <c r="A75" s="637" t="n">
        <v>62</v>
      </c>
      <c r="B75" s="569" t="str">
        <f aca="false">IF(基本情報入力シート!C114="","",基本情報入力シート!C114)</f>
        <v/>
      </c>
      <c r="C75" s="569"/>
      <c r="D75" s="569"/>
      <c r="E75" s="569"/>
      <c r="F75" s="569"/>
      <c r="G75" s="569"/>
      <c r="H75" s="569"/>
      <c r="I75" s="569"/>
      <c r="J75" s="570" t="str">
        <f aca="false">IF(基本情報入力シート!M114="","",基本情報入力シート!M114)</f>
        <v/>
      </c>
      <c r="K75" s="571" t="str">
        <f aca="false">IF(基本情報入力シート!R114="","",基本情報入力シート!R114)</f>
        <v/>
      </c>
      <c r="L75" s="571" t="str">
        <f aca="false">IF(基本情報入力シート!W114="","",基本情報入力シート!W114)</f>
        <v/>
      </c>
      <c r="M75" s="572" t="str">
        <f aca="false">IF(基本情報入力シート!X114="","",基本情報入力シート!X114)</f>
        <v/>
      </c>
      <c r="N75" s="573" t="str">
        <f aca="false">IF(基本情報入力シート!Y114="","",基本情報入力シート!Y114)</f>
        <v/>
      </c>
      <c r="O75" s="638"/>
      <c r="P75" s="639"/>
      <c r="Q75" s="639"/>
      <c r="R75" s="640" t="e">
        <f aca="false">IFERROR(IF('別紙様式3-2（４・５月）'!Z77="ベア加算","",P75*VLOOKUP(N75,【参考】数式用!$AD$2:$AH$27,MATCH(O75,【参考】数式用!$K$4:$N$4,0)+1,0)),""))))</f>
        <v>#N/A</v>
      </c>
      <c r="S75" s="641"/>
      <c r="T75" s="642"/>
      <c r="U75" s="642"/>
      <c r="V75" s="643" t="e">
        <f aca="false">IFERROR(P75*VLOOKUP(AF75,【参考】数式用4!$DC$3:$DZ$106,MATCH(N75,【参考】数式用4!$DC$2:$DZ$2,0)),"")))</f>
        <v>#N/A</v>
      </c>
      <c r="W75" s="644"/>
      <c r="X75" s="645"/>
      <c r="Y75" s="646" t="e">
        <f aca="false">IFERROR(IF('別紙様式3-2（４・５月）'!Z77="ベア加算","",W75*VLOOKUP(N75,【参考】数式用!$AD$2:$AH$27,MATCH(O75,【参考】数式用!$K$4:$N$4,0)+1,0)),""))))</f>
        <v>#N/A</v>
      </c>
      <c r="Z75" s="646"/>
      <c r="AA75" s="641"/>
      <c r="AB75" s="647"/>
      <c r="AC75" s="648" t="e">
        <f aca="false">IFERROR(X75*VLOOKUP(AG75,【参考】数式用4!$DC$3:$DZ$106,MATCH(N75,【参考】数式用4!$DC$2:$DZ$2,0)),"")))</f>
        <v>#N/A</v>
      </c>
      <c r="AD75" s="565" t="str">
        <f aca="false">IF(OR(O75="新加算Ⅰ",O75="新加算Ⅱ",O75="新加算Ⅴ（１）",O75="新加算Ⅴ（２）",O75="新加算Ⅴ（３）",O75="新加算Ⅴ（４）",O75="新加算Ⅴ（５）",O75="新加算Ⅴ（６）",O75="新加算Ⅴ（７）",O75="新加算Ⅴ（９）",O75="新加算Ⅴ（10）",O75="新加算Ⅴ（12）"),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E75" s="566" t="str">
        <f aca="false">IF(OR(W75="新加算Ⅰ",W75="新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F75" s="636" t="str">
        <f aca="false">IF(O75="","",'別紙様式3-2（４・５月）'!O77&amp;'別紙様式3-2（４・５月）'!P77&amp;'別紙様式3-2（４・５月）'!Q77&amp;"から"&amp;O75)</f>
        <v/>
      </c>
      <c r="AG75" s="636" t="str">
        <f aca="false">IF(OR(W75="",W75="―"),"",'別紙様式3-2（４・５月）'!O77&amp;'別紙様式3-2（４・５月）'!P77&amp;'別紙様式3-2（４・５月）'!Q77&amp;"から"&amp;W75)</f>
        <v/>
      </c>
    </row>
    <row r="76" customFormat="false" ht="24.95" hidden="false" customHeight="true" outlineLevel="0" collapsed="false">
      <c r="A76" s="637" t="n">
        <v>63</v>
      </c>
      <c r="B76" s="569" t="str">
        <f aca="false">IF(基本情報入力シート!C115="","",基本情報入力シート!C115)</f>
        <v/>
      </c>
      <c r="C76" s="569"/>
      <c r="D76" s="569"/>
      <c r="E76" s="569"/>
      <c r="F76" s="569"/>
      <c r="G76" s="569"/>
      <c r="H76" s="569"/>
      <c r="I76" s="569"/>
      <c r="J76" s="570" t="str">
        <f aca="false">IF(基本情報入力シート!M115="","",基本情報入力シート!M115)</f>
        <v/>
      </c>
      <c r="K76" s="571" t="str">
        <f aca="false">IF(基本情報入力シート!R115="","",基本情報入力シート!R115)</f>
        <v/>
      </c>
      <c r="L76" s="571" t="str">
        <f aca="false">IF(基本情報入力シート!W115="","",基本情報入力シート!W115)</f>
        <v/>
      </c>
      <c r="M76" s="572" t="str">
        <f aca="false">IF(基本情報入力シート!X115="","",基本情報入力シート!X115)</f>
        <v/>
      </c>
      <c r="N76" s="573" t="str">
        <f aca="false">IF(基本情報入力シート!Y115="","",基本情報入力シート!Y115)</f>
        <v/>
      </c>
      <c r="O76" s="638"/>
      <c r="P76" s="639"/>
      <c r="Q76" s="639"/>
      <c r="R76" s="640" t="e">
        <f aca="false">IFERROR(IF('別紙様式3-2（４・５月）'!Z78="ベア加算","",P76*VLOOKUP(N76,【参考】数式用!$AD$2:$AH$27,MATCH(O76,【参考】数式用!$K$4:$N$4,0)+1,0)),""))))</f>
        <v>#N/A</v>
      </c>
      <c r="S76" s="641"/>
      <c r="T76" s="642"/>
      <c r="U76" s="642"/>
      <c r="V76" s="643" t="e">
        <f aca="false">IFERROR(P76*VLOOKUP(AF76,【参考】数式用4!$DC$3:$DZ$106,MATCH(N76,【参考】数式用4!$DC$2:$DZ$2,0)),"")))</f>
        <v>#N/A</v>
      </c>
      <c r="W76" s="644"/>
      <c r="X76" s="645"/>
      <c r="Y76" s="646" t="e">
        <f aca="false">IFERROR(IF('別紙様式3-2（４・５月）'!Z78="ベア加算","",W76*VLOOKUP(N76,【参考】数式用!$AD$2:$AH$27,MATCH(O76,【参考】数式用!$K$4:$N$4,0)+1,0)),""))))</f>
        <v>#N/A</v>
      </c>
      <c r="Z76" s="646"/>
      <c r="AA76" s="641"/>
      <c r="AB76" s="647"/>
      <c r="AC76" s="648" t="e">
        <f aca="false">IFERROR(X76*VLOOKUP(AG76,【参考】数式用4!$DC$3:$DZ$106,MATCH(N76,【参考】数式用4!$DC$2:$DZ$2,0)),"")))</f>
        <v>#N/A</v>
      </c>
      <c r="AD76" s="565" t="str">
        <f aca="false">IF(OR(O76="新加算Ⅰ",O76="新加算Ⅱ",O76="新加算Ⅴ（１）",O76="新加算Ⅴ（２）",O76="新加算Ⅴ（３）",O76="新加算Ⅴ（４）",O76="新加算Ⅴ（５）",O76="新加算Ⅴ（６）",O76="新加算Ⅴ（７）",O76="新加算Ⅴ（９）",O76="新加算Ⅴ（10）",O76="新加算Ⅴ（12）"),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E76" s="566" t="str">
        <f aca="false">IF(OR(W76="新加算Ⅰ",W76="新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F76" s="636" t="str">
        <f aca="false">IF(O76="","",'別紙様式3-2（４・５月）'!O78&amp;'別紙様式3-2（４・５月）'!P78&amp;'別紙様式3-2（４・５月）'!Q78&amp;"から"&amp;O76)</f>
        <v/>
      </c>
      <c r="AG76" s="636" t="str">
        <f aca="false">IF(OR(W76="",W76="―"),"",'別紙様式3-2（４・５月）'!O78&amp;'別紙様式3-2（４・５月）'!P78&amp;'別紙様式3-2（４・５月）'!Q78&amp;"から"&amp;W76)</f>
        <v/>
      </c>
    </row>
    <row r="77" customFormat="false" ht="24.95" hidden="false" customHeight="true" outlineLevel="0" collapsed="false">
      <c r="A77" s="637" t="n">
        <v>64</v>
      </c>
      <c r="B77" s="569" t="str">
        <f aca="false">IF(基本情報入力シート!C116="","",基本情報入力シート!C116)</f>
        <v/>
      </c>
      <c r="C77" s="569"/>
      <c r="D77" s="569"/>
      <c r="E77" s="569"/>
      <c r="F77" s="569"/>
      <c r="G77" s="569"/>
      <c r="H77" s="569"/>
      <c r="I77" s="569"/>
      <c r="J77" s="570" t="str">
        <f aca="false">IF(基本情報入力シート!M116="","",基本情報入力シート!M116)</f>
        <v/>
      </c>
      <c r="K77" s="571" t="str">
        <f aca="false">IF(基本情報入力シート!R116="","",基本情報入力シート!R116)</f>
        <v/>
      </c>
      <c r="L77" s="571" t="str">
        <f aca="false">IF(基本情報入力シート!W116="","",基本情報入力シート!W116)</f>
        <v/>
      </c>
      <c r="M77" s="572" t="str">
        <f aca="false">IF(基本情報入力シート!X116="","",基本情報入力シート!X116)</f>
        <v/>
      </c>
      <c r="N77" s="573" t="str">
        <f aca="false">IF(基本情報入力シート!Y116="","",基本情報入力シート!Y116)</f>
        <v/>
      </c>
      <c r="O77" s="638"/>
      <c r="P77" s="639"/>
      <c r="Q77" s="639"/>
      <c r="R77" s="640" t="e">
        <f aca="false">IFERROR(IF('別紙様式3-2（４・５月）'!Z79="ベア加算","",P77*VLOOKUP(N77,【参考】数式用!$AD$2:$AH$27,MATCH(O77,【参考】数式用!$K$4:$N$4,0)+1,0)),""))))</f>
        <v>#N/A</v>
      </c>
      <c r="S77" s="641"/>
      <c r="T77" s="642"/>
      <c r="U77" s="642"/>
      <c r="V77" s="643" t="e">
        <f aca="false">IFERROR(P77*VLOOKUP(AF77,【参考】数式用4!$DC$3:$DZ$106,MATCH(N77,【参考】数式用4!$DC$2:$DZ$2,0)),"")))</f>
        <v>#N/A</v>
      </c>
      <c r="W77" s="644"/>
      <c r="X77" s="645"/>
      <c r="Y77" s="646" t="e">
        <f aca="false">IFERROR(IF('別紙様式3-2（４・５月）'!Z79="ベア加算","",W77*VLOOKUP(N77,【参考】数式用!$AD$2:$AH$27,MATCH(O77,【参考】数式用!$K$4:$N$4,0)+1,0)),""))))</f>
        <v>#N/A</v>
      </c>
      <c r="Z77" s="646"/>
      <c r="AA77" s="641"/>
      <c r="AB77" s="647"/>
      <c r="AC77" s="648" t="e">
        <f aca="false">IFERROR(X77*VLOOKUP(AG77,【参考】数式用4!$DC$3:$DZ$106,MATCH(N77,【参考】数式用4!$DC$2:$DZ$2,0)),"")))</f>
        <v>#N/A</v>
      </c>
      <c r="AD77" s="565" t="str">
        <f aca="false">IF(OR(O77="新加算Ⅰ",O77="新加算Ⅱ",O77="新加算Ⅴ（１）",O77="新加算Ⅴ（２）",O77="新加算Ⅴ（３）",O77="新加算Ⅴ（４）",O77="新加算Ⅴ（５）",O77="新加算Ⅴ（６）",O77="新加算Ⅴ（７）",O77="新加算Ⅴ（９）",O77="新加算Ⅴ（10）",O77="新加算Ⅴ（12）"),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E77" s="566" t="str">
        <f aca="false">IF(OR(W77="新加算Ⅰ",W77="新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F77" s="636" t="str">
        <f aca="false">IF(O77="","",'別紙様式3-2（４・５月）'!O79&amp;'別紙様式3-2（４・５月）'!P79&amp;'別紙様式3-2（４・５月）'!Q79&amp;"から"&amp;O77)</f>
        <v/>
      </c>
      <c r="AG77" s="636" t="str">
        <f aca="false">IF(OR(W77="",W77="―"),"",'別紙様式3-2（４・５月）'!O79&amp;'別紙様式3-2（４・５月）'!P79&amp;'別紙様式3-2（４・５月）'!Q79&amp;"から"&amp;W77)</f>
        <v/>
      </c>
    </row>
    <row r="78" customFormat="false" ht="24.95" hidden="false" customHeight="true" outlineLevel="0" collapsed="false">
      <c r="A78" s="637" t="n">
        <v>65</v>
      </c>
      <c r="B78" s="569" t="str">
        <f aca="false">IF(基本情報入力シート!C117="","",基本情報入力シート!C117)</f>
        <v/>
      </c>
      <c r="C78" s="569"/>
      <c r="D78" s="569"/>
      <c r="E78" s="569"/>
      <c r="F78" s="569"/>
      <c r="G78" s="569"/>
      <c r="H78" s="569"/>
      <c r="I78" s="569"/>
      <c r="J78" s="570" t="str">
        <f aca="false">IF(基本情報入力シート!M117="","",基本情報入力シート!M117)</f>
        <v/>
      </c>
      <c r="K78" s="571" t="str">
        <f aca="false">IF(基本情報入力シート!R117="","",基本情報入力シート!R117)</f>
        <v/>
      </c>
      <c r="L78" s="571" t="str">
        <f aca="false">IF(基本情報入力シート!W117="","",基本情報入力シート!W117)</f>
        <v/>
      </c>
      <c r="M78" s="572" t="str">
        <f aca="false">IF(基本情報入力シート!X117="","",基本情報入力シート!X117)</f>
        <v/>
      </c>
      <c r="N78" s="573" t="str">
        <f aca="false">IF(基本情報入力シート!Y117="","",基本情報入力シート!Y117)</f>
        <v/>
      </c>
      <c r="O78" s="638"/>
      <c r="P78" s="639"/>
      <c r="Q78" s="639"/>
      <c r="R78" s="640" t="e">
        <f aca="false">IFERROR(IF('別紙様式3-2（４・５月）'!Z80="ベア加算","",P78*VLOOKUP(N78,【参考】数式用!$AD$2:$AH$27,MATCH(O78,【参考】数式用!$K$4:$N$4,0)+1,0)),""))))</f>
        <v>#N/A</v>
      </c>
      <c r="S78" s="641"/>
      <c r="T78" s="642"/>
      <c r="U78" s="642"/>
      <c r="V78" s="643" t="e">
        <f aca="false">IFERROR(P78*VLOOKUP(AF78,【参考】数式用4!$DC$3:$DZ$106,MATCH(N78,【参考】数式用4!$DC$2:$DZ$2,0)),"")))</f>
        <v>#N/A</v>
      </c>
      <c r="W78" s="644"/>
      <c r="X78" s="645"/>
      <c r="Y78" s="646" t="e">
        <f aca="false">IFERROR(IF('別紙様式3-2（４・５月）'!Z80="ベア加算","",W78*VLOOKUP(N78,【参考】数式用!$AD$2:$AH$27,MATCH(O78,【参考】数式用!$K$4:$N$4,0)+1,0)),""))))</f>
        <v>#N/A</v>
      </c>
      <c r="Z78" s="646"/>
      <c r="AA78" s="641"/>
      <c r="AB78" s="647"/>
      <c r="AC78" s="648" t="e">
        <f aca="false">IFERROR(X78*VLOOKUP(AG78,【参考】数式用4!$DC$3:$DZ$106,MATCH(N78,【参考】数式用4!$DC$2:$DZ$2,0)),"")))</f>
        <v>#N/A</v>
      </c>
      <c r="AD78" s="565" t="str">
        <f aca="false">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566" t="str">
        <f aca="false">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636" t="str">
        <f aca="false">IF(O78="","",'別紙様式3-2（４・５月）'!O80&amp;'別紙様式3-2（４・５月）'!P80&amp;'別紙様式3-2（４・５月）'!Q80&amp;"から"&amp;O78)</f>
        <v/>
      </c>
      <c r="AG78" s="636" t="str">
        <f aca="false">IF(OR(W78="",W78="―"),"",'別紙様式3-2（４・５月）'!O80&amp;'別紙様式3-2（４・５月）'!P80&amp;'別紙様式3-2（４・５月）'!Q80&amp;"から"&amp;W78)</f>
        <v/>
      </c>
    </row>
    <row r="79" customFormat="false" ht="24.95" hidden="false" customHeight="true" outlineLevel="0" collapsed="false">
      <c r="A79" s="637" t="n">
        <v>66</v>
      </c>
      <c r="B79" s="569" t="str">
        <f aca="false">IF(基本情報入力シート!C118="","",基本情報入力シート!C118)</f>
        <v/>
      </c>
      <c r="C79" s="569"/>
      <c r="D79" s="569"/>
      <c r="E79" s="569"/>
      <c r="F79" s="569"/>
      <c r="G79" s="569"/>
      <c r="H79" s="569"/>
      <c r="I79" s="569"/>
      <c r="J79" s="570" t="str">
        <f aca="false">IF(基本情報入力シート!M118="","",基本情報入力シート!M118)</f>
        <v/>
      </c>
      <c r="K79" s="571" t="str">
        <f aca="false">IF(基本情報入力シート!R118="","",基本情報入力シート!R118)</f>
        <v/>
      </c>
      <c r="L79" s="571" t="str">
        <f aca="false">IF(基本情報入力シート!W118="","",基本情報入力シート!W118)</f>
        <v/>
      </c>
      <c r="M79" s="572" t="str">
        <f aca="false">IF(基本情報入力シート!X118="","",基本情報入力シート!X118)</f>
        <v/>
      </c>
      <c r="N79" s="573" t="str">
        <f aca="false">IF(基本情報入力シート!Y118="","",基本情報入力シート!Y118)</f>
        <v/>
      </c>
      <c r="O79" s="638"/>
      <c r="P79" s="639"/>
      <c r="Q79" s="639"/>
      <c r="R79" s="640" t="e">
        <f aca="false">IFERROR(IF('別紙様式3-2（４・５月）'!Z81="ベア加算","",P79*VLOOKUP(N79,【参考】数式用!$AD$2:$AH$27,MATCH(O79,【参考】数式用!$K$4:$N$4,0)+1,0)),""))))</f>
        <v>#N/A</v>
      </c>
      <c r="S79" s="641"/>
      <c r="T79" s="642"/>
      <c r="U79" s="642"/>
      <c r="V79" s="643" t="e">
        <f aca="false">IFERROR(P79*VLOOKUP(AF79,【参考】数式用4!$DC$3:$DZ$106,MATCH(N79,【参考】数式用4!$DC$2:$DZ$2,0)),"")))</f>
        <v>#N/A</v>
      </c>
      <c r="W79" s="644"/>
      <c r="X79" s="645"/>
      <c r="Y79" s="646" t="e">
        <f aca="false">IFERROR(IF('別紙様式3-2（４・５月）'!Z81="ベア加算","",W79*VLOOKUP(N79,【参考】数式用!$AD$2:$AH$27,MATCH(O79,【参考】数式用!$K$4:$N$4,0)+1,0)),""))))</f>
        <v>#N/A</v>
      </c>
      <c r="Z79" s="646"/>
      <c r="AA79" s="641"/>
      <c r="AB79" s="647"/>
      <c r="AC79" s="648" t="e">
        <f aca="false">IFERROR(X79*VLOOKUP(AG79,【参考】数式用4!$DC$3:$DZ$106,MATCH(N79,【参考】数式用4!$DC$2:$DZ$2,0)),"")))</f>
        <v>#N/A</v>
      </c>
      <c r="AD79" s="565" t="str">
        <f aca="false">IF(OR(O79="新加算Ⅰ",O79="新加算Ⅱ",O79="新加算Ⅴ（１）",O79="新加算Ⅴ（２）",O79="新加算Ⅴ（３）",O79="新加算Ⅴ（４）",O79="新加算Ⅴ（５）",O79="新加算Ⅴ（６）",O79="新加算Ⅴ（７）",O79="新加算Ⅴ（９）",O79="新加算Ⅴ（10）",O79="新加算Ⅴ（12）"),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E79" s="566" t="str">
        <f aca="false">IF(OR(W79="新加算Ⅰ",W79="新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F79" s="636" t="str">
        <f aca="false">IF(O79="","",'別紙様式3-2（４・５月）'!O81&amp;'別紙様式3-2（４・５月）'!P81&amp;'別紙様式3-2（４・５月）'!Q81&amp;"から"&amp;O79)</f>
        <v/>
      </c>
      <c r="AG79" s="636" t="str">
        <f aca="false">IF(OR(W79="",W79="―"),"",'別紙様式3-2（４・５月）'!O81&amp;'別紙様式3-2（４・５月）'!P81&amp;'別紙様式3-2（４・５月）'!Q81&amp;"から"&amp;W79)</f>
        <v/>
      </c>
    </row>
    <row r="80" customFormat="false" ht="24.95" hidden="false" customHeight="true" outlineLevel="0" collapsed="false">
      <c r="A80" s="637" t="n">
        <v>67</v>
      </c>
      <c r="B80" s="569" t="str">
        <f aca="false">IF(基本情報入力シート!C119="","",基本情報入力シート!C119)</f>
        <v/>
      </c>
      <c r="C80" s="569"/>
      <c r="D80" s="569"/>
      <c r="E80" s="569"/>
      <c r="F80" s="569"/>
      <c r="G80" s="569"/>
      <c r="H80" s="569"/>
      <c r="I80" s="569"/>
      <c r="J80" s="570" t="str">
        <f aca="false">IF(基本情報入力シート!M119="","",基本情報入力シート!M119)</f>
        <v/>
      </c>
      <c r="K80" s="571" t="str">
        <f aca="false">IF(基本情報入力シート!R119="","",基本情報入力シート!R119)</f>
        <v/>
      </c>
      <c r="L80" s="571" t="str">
        <f aca="false">IF(基本情報入力シート!W119="","",基本情報入力シート!W119)</f>
        <v/>
      </c>
      <c r="M80" s="572" t="str">
        <f aca="false">IF(基本情報入力シート!X119="","",基本情報入力シート!X119)</f>
        <v/>
      </c>
      <c r="N80" s="573" t="str">
        <f aca="false">IF(基本情報入力シート!Y119="","",基本情報入力シート!Y119)</f>
        <v/>
      </c>
      <c r="O80" s="638"/>
      <c r="P80" s="639"/>
      <c r="Q80" s="639"/>
      <c r="R80" s="640" t="e">
        <f aca="false">IFERROR(IF('別紙様式3-2（４・５月）'!Z82="ベア加算","",P80*VLOOKUP(N80,【参考】数式用!$AD$2:$AH$27,MATCH(O80,【参考】数式用!$K$4:$N$4,0)+1,0)),""))))</f>
        <v>#N/A</v>
      </c>
      <c r="S80" s="641"/>
      <c r="T80" s="642"/>
      <c r="U80" s="642"/>
      <c r="V80" s="643" t="e">
        <f aca="false">IFERROR(P80*VLOOKUP(AF80,【参考】数式用4!$DC$3:$DZ$106,MATCH(N80,【参考】数式用4!$DC$2:$DZ$2,0)),"")))</f>
        <v>#N/A</v>
      </c>
      <c r="W80" s="644"/>
      <c r="X80" s="645"/>
      <c r="Y80" s="646" t="e">
        <f aca="false">IFERROR(IF('別紙様式3-2（４・５月）'!Z82="ベア加算","",W80*VLOOKUP(N80,【参考】数式用!$AD$2:$AH$27,MATCH(O80,【参考】数式用!$K$4:$N$4,0)+1,0)),""))))</f>
        <v>#N/A</v>
      </c>
      <c r="Z80" s="646"/>
      <c r="AA80" s="641"/>
      <c r="AB80" s="647"/>
      <c r="AC80" s="648" t="e">
        <f aca="false">IFERROR(X80*VLOOKUP(AG80,【参考】数式用4!$DC$3:$DZ$106,MATCH(N80,【参考】数式用4!$DC$2:$DZ$2,0)),"")))</f>
        <v>#N/A</v>
      </c>
      <c r="AD80" s="565" t="str">
        <f aca="false">IF(OR(O80="新加算Ⅰ",O80="新加算Ⅱ",O80="新加算Ⅴ（１）",O80="新加算Ⅴ（２）",O80="新加算Ⅴ（３）",O80="新加算Ⅴ（４）",O80="新加算Ⅴ（５）",O80="新加算Ⅴ（６）",O80="新加算Ⅴ（７）",O80="新加算Ⅴ（９）",O80="新加算Ⅴ（10）",O80="新加算Ⅴ（12）"),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E80" s="566" t="str">
        <f aca="false">IF(OR(W80="新加算Ⅰ",W80="新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F80" s="636" t="str">
        <f aca="false">IF(O80="","",'別紙様式3-2（４・５月）'!O82&amp;'別紙様式3-2（４・５月）'!P82&amp;'別紙様式3-2（４・５月）'!Q82&amp;"から"&amp;O80)</f>
        <v/>
      </c>
      <c r="AG80" s="636" t="str">
        <f aca="false">IF(OR(W80="",W80="―"),"",'別紙様式3-2（４・５月）'!O82&amp;'別紙様式3-2（４・５月）'!P82&amp;'別紙様式3-2（４・５月）'!Q82&amp;"から"&amp;W80)</f>
        <v/>
      </c>
    </row>
    <row r="81" customFormat="false" ht="24.95" hidden="false" customHeight="true" outlineLevel="0" collapsed="false">
      <c r="A81" s="637" t="n">
        <v>68</v>
      </c>
      <c r="B81" s="569" t="str">
        <f aca="false">IF(基本情報入力シート!C120="","",基本情報入力シート!C120)</f>
        <v/>
      </c>
      <c r="C81" s="569"/>
      <c r="D81" s="569"/>
      <c r="E81" s="569"/>
      <c r="F81" s="569"/>
      <c r="G81" s="569"/>
      <c r="H81" s="569"/>
      <c r="I81" s="569"/>
      <c r="J81" s="570" t="str">
        <f aca="false">IF(基本情報入力シート!M120="","",基本情報入力シート!M120)</f>
        <v/>
      </c>
      <c r="K81" s="571" t="str">
        <f aca="false">IF(基本情報入力シート!R120="","",基本情報入力シート!R120)</f>
        <v/>
      </c>
      <c r="L81" s="571" t="str">
        <f aca="false">IF(基本情報入力シート!W120="","",基本情報入力シート!W120)</f>
        <v/>
      </c>
      <c r="M81" s="572" t="str">
        <f aca="false">IF(基本情報入力シート!X120="","",基本情報入力シート!X120)</f>
        <v/>
      </c>
      <c r="N81" s="573" t="str">
        <f aca="false">IF(基本情報入力シート!Y120="","",基本情報入力シート!Y120)</f>
        <v/>
      </c>
      <c r="O81" s="638"/>
      <c r="P81" s="639"/>
      <c r="Q81" s="639"/>
      <c r="R81" s="640" t="e">
        <f aca="false">IFERROR(IF('別紙様式3-2（４・５月）'!Z83="ベア加算","",P81*VLOOKUP(N81,【参考】数式用!$AD$2:$AH$27,MATCH(O81,【参考】数式用!$K$4:$N$4,0)+1,0)),""))))</f>
        <v>#N/A</v>
      </c>
      <c r="S81" s="641"/>
      <c r="T81" s="642"/>
      <c r="U81" s="642"/>
      <c r="V81" s="643" t="e">
        <f aca="false">IFERROR(P81*VLOOKUP(AF81,【参考】数式用4!$DC$3:$DZ$106,MATCH(N81,【参考】数式用4!$DC$2:$DZ$2,0)),"")))</f>
        <v>#N/A</v>
      </c>
      <c r="W81" s="644"/>
      <c r="X81" s="645"/>
      <c r="Y81" s="646" t="e">
        <f aca="false">IFERROR(IF('別紙様式3-2（４・５月）'!Z83="ベア加算","",W81*VLOOKUP(N81,【参考】数式用!$AD$2:$AH$27,MATCH(O81,【参考】数式用!$K$4:$N$4,0)+1,0)),""))))</f>
        <v>#N/A</v>
      </c>
      <c r="Z81" s="646"/>
      <c r="AA81" s="641"/>
      <c r="AB81" s="647"/>
      <c r="AC81" s="648" t="e">
        <f aca="false">IFERROR(X81*VLOOKUP(AG81,【参考】数式用4!$DC$3:$DZ$106,MATCH(N81,【参考】数式用4!$DC$2:$DZ$2,0)),"")))</f>
        <v>#N/A</v>
      </c>
      <c r="AD81" s="565" t="str">
        <f aca="false">IF(OR(O81="新加算Ⅰ",O81="新加算Ⅱ",O81="新加算Ⅴ（１）",O81="新加算Ⅴ（２）",O81="新加算Ⅴ（３）",O81="新加算Ⅴ（４）",O81="新加算Ⅴ（５）",O81="新加算Ⅴ（６）",O81="新加算Ⅴ（７）",O81="新加算Ⅴ（９）",O81="新加算Ⅴ（10）",O81="新加算Ⅴ（12）"),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E81" s="566" t="str">
        <f aca="false">IF(OR(W81="新加算Ⅰ",W81="新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F81" s="636" t="str">
        <f aca="false">IF(O81="","",'別紙様式3-2（４・５月）'!O83&amp;'別紙様式3-2（４・５月）'!P83&amp;'別紙様式3-2（４・５月）'!Q83&amp;"から"&amp;O81)</f>
        <v/>
      </c>
      <c r="AG81" s="636" t="str">
        <f aca="false">IF(OR(W81="",W81="―"),"",'別紙様式3-2（４・５月）'!O83&amp;'別紙様式3-2（４・５月）'!P83&amp;'別紙様式3-2（４・５月）'!Q83&amp;"から"&amp;W81)</f>
        <v/>
      </c>
    </row>
    <row r="82" customFormat="false" ht="24.95" hidden="false" customHeight="true" outlineLevel="0" collapsed="false">
      <c r="A82" s="637" t="n">
        <v>69</v>
      </c>
      <c r="B82" s="569" t="str">
        <f aca="false">IF(基本情報入力シート!C121="","",基本情報入力シート!C121)</f>
        <v/>
      </c>
      <c r="C82" s="569"/>
      <c r="D82" s="569"/>
      <c r="E82" s="569"/>
      <c r="F82" s="569"/>
      <c r="G82" s="569"/>
      <c r="H82" s="569"/>
      <c r="I82" s="569"/>
      <c r="J82" s="570" t="str">
        <f aca="false">IF(基本情報入力シート!M121="","",基本情報入力シート!M121)</f>
        <v/>
      </c>
      <c r="K82" s="571" t="str">
        <f aca="false">IF(基本情報入力シート!R121="","",基本情報入力シート!R121)</f>
        <v/>
      </c>
      <c r="L82" s="571" t="str">
        <f aca="false">IF(基本情報入力シート!W121="","",基本情報入力シート!W121)</f>
        <v/>
      </c>
      <c r="M82" s="572" t="str">
        <f aca="false">IF(基本情報入力シート!X121="","",基本情報入力シート!X121)</f>
        <v/>
      </c>
      <c r="N82" s="573" t="str">
        <f aca="false">IF(基本情報入力シート!Y121="","",基本情報入力シート!Y121)</f>
        <v/>
      </c>
      <c r="O82" s="638"/>
      <c r="P82" s="639"/>
      <c r="Q82" s="639"/>
      <c r="R82" s="640" t="e">
        <f aca="false">IFERROR(IF('別紙様式3-2（４・５月）'!Z84="ベア加算","",P82*VLOOKUP(N82,【参考】数式用!$AD$2:$AH$27,MATCH(O82,【参考】数式用!$K$4:$N$4,0)+1,0)),""))))</f>
        <v>#N/A</v>
      </c>
      <c r="S82" s="641"/>
      <c r="T82" s="642"/>
      <c r="U82" s="642"/>
      <c r="V82" s="643" t="e">
        <f aca="false">IFERROR(P82*VLOOKUP(AF82,【参考】数式用4!$DC$3:$DZ$106,MATCH(N82,【参考】数式用4!$DC$2:$DZ$2,0)),"")))</f>
        <v>#N/A</v>
      </c>
      <c r="W82" s="644"/>
      <c r="X82" s="645"/>
      <c r="Y82" s="646" t="e">
        <f aca="false">IFERROR(IF('別紙様式3-2（４・５月）'!Z84="ベア加算","",W82*VLOOKUP(N82,【参考】数式用!$AD$2:$AH$27,MATCH(O82,【参考】数式用!$K$4:$N$4,0)+1,0)),""))))</f>
        <v>#N/A</v>
      </c>
      <c r="Z82" s="646"/>
      <c r="AA82" s="641"/>
      <c r="AB82" s="647"/>
      <c r="AC82" s="648" t="e">
        <f aca="false">IFERROR(X82*VLOOKUP(AG82,【参考】数式用4!$DC$3:$DZ$106,MATCH(N82,【参考】数式用4!$DC$2:$DZ$2,0)),"")))</f>
        <v>#N/A</v>
      </c>
      <c r="AD82" s="565" t="str">
        <f aca="false">IF(OR(O82="新加算Ⅰ",O82="新加算Ⅱ",O82="新加算Ⅴ（１）",O82="新加算Ⅴ（２）",O82="新加算Ⅴ（３）",O82="新加算Ⅴ（４）",O82="新加算Ⅴ（５）",O82="新加算Ⅴ（６）",O82="新加算Ⅴ（７）",O82="新加算Ⅴ（９）",O82="新加算Ⅴ（10）",O82="新加算Ⅴ（12）"),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E82" s="566" t="str">
        <f aca="false">IF(OR(W82="新加算Ⅰ",W82="新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F82" s="636" t="str">
        <f aca="false">IF(O82="","",'別紙様式3-2（４・５月）'!O84&amp;'別紙様式3-2（４・５月）'!P84&amp;'別紙様式3-2（４・５月）'!Q84&amp;"から"&amp;O82)</f>
        <v/>
      </c>
      <c r="AG82" s="636" t="str">
        <f aca="false">IF(OR(W82="",W82="―"),"",'別紙様式3-2（４・５月）'!O84&amp;'別紙様式3-2（４・５月）'!P84&amp;'別紙様式3-2（４・５月）'!Q84&amp;"から"&amp;W82)</f>
        <v/>
      </c>
    </row>
    <row r="83" customFormat="false" ht="24.95" hidden="false" customHeight="true" outlineLevel="0" collapsed="false">
      <c r="A83" s="637" t="n">
        <v>70</v>
      </c>
      <c r="B83" s="569" t="str">
        <f aca="false">IF(基本情報入力シート!C122="","",基本情報入力シート!C122)</f>
        <v/>
      </c>
      <c r="C83" s="569"/>
      <c r="D83" s="569"/>
      <c r="E83" s="569"/>
      <c r="F83" s="569"/>
      <c r="G83" s="569"/>
      <c r="H83" s="569"/>
      <c r="I83" s="569"/>
      <c r="J83" s="570" t="str">
        <f aca="false">IF(基本情報入力シート!M122="","",基本情報入力シート!M122)</f>
        <v/>
      </c>
      <c r="K83" s="571" t="str">
        <f aca="false">IF(基本情報入力シート!R122="","",基本情報入力シート!R122)</f>
        <v/>
      </c>
      <c r="L83" s="571" t="str">
        <f aca="false">IF(基本情報入力シート!W122="","",基本情報入力シート!W122)</f>
        <v/>
      </c>
      <c r="M83" s="572" t="str">
        <f aca="false">IF(基本情報入力シート!X122="","",基本情報入力シート!X122)</f>
        <v/>
      </c>
      <c r="N83" s="573" t="str">
        <f aca="false">IF(基本情報入力シート!Y122="","",基本情報入力シート!Y122)</f>
        <v/>
      </c>
      <c r="O83" s="638"/>
      <c r="P83" s="639"/>
      <c r="Q83" s="639"/>
      <c r="R83" s="640" t="e">
        <f aca="false">IFERROR(IF('別紙様式3-2（４・５月）'!Z85="ベア加算","",P83*VLOOKUP(N83,【参考】数式用!$AD$2:$AH$27,MATCH(O83,【参考】数式用!$K$4:$N$4,0)+1,0)),""))))</f>
        <v>#N/A</v>
      </c>
      <c r="S83" s="641"/>
      <c r="T83" s="642"/>
      <c r="U83" s="642"/>
      <c r="V83" s="643" t="e">
        <f aca="false">IFERROR(P83*VLOOKUP(AF83,【参考】数式用4!$DC$3:$DZ$106,MATCH(N83,【参考】数式用4!$DC$2:$DZ$2,0)),"")))</f>
        <v>#N/A</v>
      </c>
      <c r="W83" s="644"/>
      <c r="X83" s="645"/>
      <c r="Y83" s="646" t="e">
        <f aca="false">IFERROR(IF('別紙様式3-2（４・５月）'!Z85="ベア加算","",W83*VLOOKUP(N83,【参考】数式用!$AD$2:$AH$27,MATCH(O83,【参考】数式用!$K$4:$N$4,0)+1,0)),""))))</f>
        <v>#N/A</v>
      </c>
      <c r="Z83" s="646"/>
      <c r="AA83" s="641"/>
      <c r="AB83" s="647"/>
      <c r="AC83" s="648" t="e">
        <f aca="false">IFERROR(X83*VLOOKUP(AG83,【参考】数式用4!$DC$3:$DZ$106,MATCH(N83,【参考】数式用4!$DC$2:$DZ$2,0)),"")))</f>
        <v>#N/A</v>
      </c>
      <c r="AD83" s="565" t="str">
        <f aca="false">IF(OR(O83="新加算Ⅰ",O83="新加算Ⅱ",O83="新加算Ⅴ（１）",O83="新加算Ⅴ（２）",O83="新加算Ⅴ（３）",O83="新加算Ⅴ（４）",O83="新加算Ⅴ（５）",O83="新加算Ⅴ（６）",O83="新加算Ⅴ（７）",O83="新加算Ⅴ（９）",O83="新加算Ⅴ（10）",O83="新加算Ⅴ（12）"),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E83" s="566" t="str">
        <f aca="false">IF(OR(W83="新加算Ⅰ",W83="新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F83" s="636" t="str">
        <f aca="false">IF(O83="","",'別紙様式3-2（４・５月）'!O85&amp;'別紙様式3-2（４・５月）'!P85&amp;'別紙様式3-2（４・５月）'!Q85&amp;"から"&amp;O83)</f>
        <v/>
      </c>
      <c r="AG83" s="636" t="str">
        <f aca="false">IF(OR(W83="",W83="―"),"",'別紙様式3-2（４・５月）'!O85&amp;'別紙様式3-2（４・５月）'!P85&amp;'別紙様式3-2（４・５月）'!Q85&amp;"から"&amp;W83)</f>
        <v/>
      </c>
    </row>
    <row r="84" customFormat="false" ht="24.95" hidden="false" customHeight="true" outlineLevel="0" collapsed="false">
      <c r="A84" s="637" t="n">
        <v>71</v>
      </c>
      <c r="B84" s="569" t="str">
        <f aca="false">IF(基本情報入力シート!C123="","",基本情報入力シート!C123)</f>
        <v/>
      </c>
      <c r="C84" s="569"/>
      <c r="D84" s="569"/>
      <c r="E84" s="569"/>
      <c r="F84" s="569"/>
      <c r="G84" s="569"/>
      <c r="H84" s="569"/>
      <c r="I84" s="569"/>
      <c r="J84" s="570" t="str">
        <f aca="false">IF(基本情報入力シート!M123="","",基本情報入力シート!M123)</f>
        <v/>
      </c>
      <c r="K84" s="571" t="str">
        <f aca="false">IF(基本情報入力シート!R123="","",基本情報入力シート!R123)</f>
        <v/>
      </c>
      <c r="L84" s="571" t="str">
        <f aca="false">IF(基本情報入力シート!W123="","",基本情報入力シート!W123)</f>
        <v/>
      </c>
      <c r="M84" s="572" t="str">
        <f aca="false">IF(基本情報入力シート!X123="","",基本情報入力シート!X123)</f>
        <v/>
      </c>
      <c r="N84" s="573" t="str">
        <f aca="false">IF(基本情報入力シート!Y123="","",基本情報入力シート!Y123)</f>
        <v/>
      </c>
      <c r="O84" s="638"/>
      <c r="P84" s="639"/>
      <c r="Q84" s="639"/>
      <c r="R84" s="640" t="e">
        <f aca="false">IFERROR(IF('別紙様式3-2（４・５月）'!Z86="ベア加算","",P84*VLOOKUP(N84,【参考】数式用!$AD$2:$AH$27,MATCH(O84,【参考】数式用!$K$4:$N$4,0)+1,0)),""))))</f>
        <v>#N/A</v>
      </c>
      <c r="S84" s="641"/>
      <c r="T84" s="642"/>
      <c r="U84" s="642"/>
      <c r="V84" s="643" t="e">
        <f aca="false">IFERROR(P84*VLOOKUP(AF84,【参考】数式用4!$DC$3:$DZ$106,MATCH(N84,【参考】数式用4!$DC$2:$DZ$2,0)),"")))</f>
        <v>#N/A</v>
      </c>
      <c r="W84" s="644"/>
      <c r="X84" s="645"/>
      <c r="Y84" s="646" t="e">
        <f aca="false">IFERROR(IF('別紙様式3-2（４・５月）'!Z86="ベア加算","",W84*VLOOKUP(N84,【参考】数式用!$AD$2:$AH$27,MATCH(O84,【参考】数式用!$K$4:$N$4,0)+1,0)),""))))</f>
        <v>#N/A</v>
      </c>
      <c r="Z84" s="646"/>
      <c r="AA84" s="641"/>
      <c r="AB84" s="647"/>
      <c r="AC84" s="648" t="e">
        <f aca="false">IFERROR(X84*VLOOKUP(AG84,【参考】数式用4!$DC$3:$DZ$106,MATCH(N84,【参考】数式用4!$DC$2:$DZ$2,0)),"")))</f>
        <v>#N/A</v>
      </c>
      <c r="AD84" s="565" t="str">
        <f aca="false">IF(OR(O84="新加算Ⅰ",O84="新加算Ⅱ",O84="新加算Ⅴ（１）",O84="新加算Ⅴ（２）",O84="新加算Ⅴ（３）",O84="新加算Ⅴ（４）",O84="新加算Ⅴ（５）",O84="新加算Ⅴ（６）",O84="新加算Ⅴ（７）",O84="新加算Ⅴ（９）",O84="新加算Ⅴ（10）",O84="新加算Ⅴ（12）"),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E84" s="566" t="str">
        <f aca="false">IF(OR(W84="新加算Ⅰ",W84="新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F84" s="636" t="str">
        <f aca="false">IF(O84="","",'別紙様式3-2（４・５月）'!O86&amp;'別紙様式3-2（４・５月）'!P86&amp;'別紙様式3-2（４・５月）'!Q86&amp;"から"&amp;O84)</f>
        <v/>
      </c>
      <c r="AG84" s="636" t="str">
        <f aca="false">IF(OR(W84="",W84="―"),"",'別紙様式3-2（４・５月）'!O86&amp;'別紙様式3-2（４・５月）'!P86&amp;'別紙様式3-2（４・５月）'!Q86&amp;"から"&amp;W84)</f>
        <v/>
      </c>
    </row>
    <row r="85" customFormat="false" ht="24.95" hidden="false" customHeight="true" outlineLevel="0" collapsed="false">
      <c r="A85" s="637" t="n">
        <v>72</v>
      </c>
      <c r="B85" s="569" t="str">
        <f aca="false">IF(基本情報入力シート!C124="","",基本情報入力シート!C124)</f>
        <v/>
      </c>
      <c r="C85" s="569"/>
      <c r="D85" s="569"/>
      <c r="E85" s="569"/>
      <c r="F85" s="569"/>
      <c r="G85" s="569"/>
      <c r="H85" s="569"/>
      <c r="I85" s="569"/>
      <c r="J85" s="570" t="str">
        <f aca="false">IF(基本情報入力シート!M124="","",基本情報入力シート!M124)</f>
        <v/>
      </c>
      <c r="K85" s="571" t="str">
        <f aca="false">IF(基本情報入力シート!R124="","",基本情報入力シート!R124)</f>
        <v/>
      </c>
      <c r="L85" s="571" t="str">
        <f aca="false">IF(基本情報入力シート!W124="","",基本情報入力シート!W124)</f>
        <v/>
      </c>
      <c r="M85" s="572" t="str">
        <f aca="false">IF(基本情報入力シート!X124="","",基本情報入力シート!X124)</f>
        <v/>
      </c>
      <c r="N85" s="573" t="str">
        <f aca="false">IF(基本情報入力シート!Y124="","",基本情報入力シート!Y124)</f>
        <v/>
      </c>
      <c r="O85" s="638"/>
      <c r="P85" s="639"/>
      <c r="Q85" s="639"/>
      <c r="R85" s="640" t="e">
        <f aca="false">IFERROR(IF('別紙様式3-2（４・５月）'!Z87="ベア加算","",P85*VLOOKUP(N85,【参考】数式用!$AD$2:$AH$27,MATCH(O85,【参考】数式用!$K$4:$N$4,0)+1,0)),""))))</f>
        <v>#N/A</v>
      </c>
      <c r="S85" s="641"/>
      <c r="T85" s="642"/>
      <c r="U85" s="642"/>
      <c r="V85" s="643" t="e">
        <f aca="false">IFERROR(P85*VLOOKUP(AF85,【参考】数式用4!$DC$3:$DZ$106,MATCH(N85,【参考】数式用4!$DC$2:$DZ$2,0)),"")))</f>
        <v>#N/A</v>
      </c>
      <c r="W85" s="644"/>
      <c r="X85" s="645"/>
      <c r="Y85" s="646" t="e">
        <f aca="false">IFERROR(IF('別紙様式3-2（４・５月）'!Z87="ベア加算","",W85*VLOOKUP(N85,【参考】数式用!$AD$2:$AH$27,MATCH(O85,【参考】数式用!$K$4:$N$4,0)+1,0)),""))))</f>
        <v>#N/A</v>
      </c>
      <c r="Z85" s="646"/>
      <c r="AA85" s="641"/>
      <c r="AB85" s="647"/>
      <c r="AC85" s="648" t="e">
        <f aca="false">IFERROR(X85*VLOOKUP(AG85,【参考】数式用4!$DC$3:$DZ$106,MATCH(N85,【参考】数式用4!$DC$2:$DZ$2,0)),"")))</f>
        <v>#N/A</v>
      </c>
      <c r="AD85" s="565" t="str">
        <f aca="false">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566" t="str">
        <f aca="false">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636" t="str">
        <f aca="false">IF(O85="","",'別紙様式3-2（４・５月）'!O87&amp;'別紙様式3-2（４・５月）'!P87&amp;'別紙様式3-2（４・５月）'!Q87&amp;"から"&amp;O85)</f>
        <v/>
      </c>
      <c r="AG85" s="636" t="str">
        <f aca="false">IF(OR(W85="",W85="―"),"",'別紙様式3-2（４・５月）'!O87&amp;'別紙様式3-2（４・５月）'!P87&amp;'別紙様式3-2（４・５月）'!Q87&amp;"から"&amp;W85)</f>
        <v/>
      </c>
    </row>
    <row r="86" customFormat="false" ht="24.95" hidden="false" customHeight="true" outlineLevel="0" collapsed="false">
      <c r="A86" s="637" t="n">
        <v>73</v>
      </c>
      <c r="B86" s="569" t="str">
        <f aca="false">IF(基本情報入力シート!C125="","",基本情報入力シート!C125)</f>
        <v/>
      </c>
      <c r="C86" s="569"/>
      <c r="D86" s="569"/>
      <c r="E86" s="569"/>
      <c r="F86" s="569"/>
      <c r="G86" s="569"/>
      <c r="H86" s="569"/>
      <c r="I86" s="569"/>
      <c r="J86" s="570" t="str">
        <f aca="false">IF(基本情報入力シート!M125="","",基本情報入力シート!M125)</f>
        <v/>
      </c>
      <c r="K86" s="571" t="str">
        <f aca="false">IF(基本情報入力シート!R125="","",基本情報入力シート!R125)</f>
        <v/>
      </c>
      <c r="L86" s="571" t="str">
        <f aca="false">IF(基本情報入力シート!W125="","",基本情報入力シート!W125)</f>
        <v/>
      </c>
      <c r="M86" s="572" t="str">
        <f aca="false">IF(基本情報入力シート!X125="","",基本情報入力シート!X125)</f>
        <v/>
      </c>
      <c r="N86" s="573" t="str">
        <f aca="false">IF(基本情報入力シート!Y125="","",基本情報入力シート!Y125)</f>
        <v/>
      </c>
      <c r="O86" s="638"/>
      <c r="P86" s="639"/>
      <c r="Q86" s="639"/>
      <c r="R86" s="640" t="e">
        <f aca="false">IFERROR(IF('別紙様式3-2（４・５月）'!Z88="ベア加算","",P86*VLOOKUP(N86,【参考】数式用!$AD$2:$AH$27,MATCH(O86,【参考】数式用!$K$4:$N$4,0)+1,0)),""))))</f>
        <v>#N/A</v>
      </c>
      <c r="S86" s="641"/>
      <c r="T86" s="642"/>
      <c r="U86" s="642"/>
      <c r="V86" s="643" t="e">
        <f aca="false">IFERROR(P86*VLOOKUP(AF86,【参考】数式用4!$DC$3:$DZ$106,MATCH(N86,【参考】数式用4!$DC$2:$DZ$2,0)),"")))</f>
        <v>#N/A</v>
      </c>
      <c r="W86" s="644"/>
      <c r="X86" s="645"/>
      <c r="Y86" s="646" t="e">
        <f aca="false">IFERROR(IF('別紙様式3-2（４・５月）'!Z88="ベア加算","",W86*VLOOKUP(N86,【参考】数式用!$AD$2:$AH$27,MATCH(O86,【参考】数式用!$K$4:$N$4,0)+1,0)),""))))</f>
        <v>#N/A</v>
      </c>
      <c r="Z86" s="646"/>
      <c r="AA86" s="641"/>
      <c r="AB86" s="647"/>
      <c r="AC86" s="648" t="e">
        <f aca="false">IFERROR(X86*VLOOKUP(AG86,【参考】数式用4!$DC$3:$DZ$106,MATCH(N86,【参考】数式用4!$DC$2:$DZ$2,0)),"")))</f>
        <v>#N/A</v>
      </c>
      <c r="AD86" s="565" t="str">
        <f aca="false">IF(OR(O86="新加算Ⅰ",O86="新加算Ⅱ",O86="新加算Ⅴ（１）",O86="新加算Ⅴ（２）",O86="新加算Ⅴ（３）",O86="新加算Ⅴ（４）",O86="新加算Ⅴ（５）",O86="新加算Ⅴ（６）",O86="新加算Ⅴ（７）",O86="新加算Ⅴ（９）",O86="新加算Ⅴ（10）",O86="新加算Ⅴ（12）"),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E86" s="566" t="str">
        <f aca="false">IF(OR(W86="新加算Ⅰ",W86="新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F86" s="636" t="str">
        <f aca="false">IF(O86="","",'別紙様式3-2（４・５月）'!O88&amp;'別紙様式3-2（４・５月）'!P88&amp;'別紙様式3-2（４・５月）'!Q88&amp;"から"&amp;O86)</f>
        <v/>
      </c>
      <c r="AG86" s="636" t="str">
        <f aca="false">IF(OR(W86="",W86="―"),"",'別紙様式3-2（４・５月）'!O88&amp;'別紙様式3-2（４・５月）'!P88&amp;'別紙様式3-2（４・５月）'!Q88&amp;"から"&amp;W86)</f>
        <v/>
      </c>
    </row>
    <row r="87" customFormat="false" ht="24.95" hidden="false" customHeight="true" outlineLevel="0" collapsed="false">
      <c r="A87" s="637" t="n">
        <v>74</v>
      </c>
      <c r="B87" s="569" t="str">
        <f aca="false">IF(基本情報入力シート!C126="","",基本情報入力シート!C126)</f>
        <v/>
      </c>
      <c r="C87" s="569"/>
      <c r="D87" s="569"/>
      <c r="E87" s="569"/>
      <c r="F87" s="569"/>
      <c r="G87" s="569"/>
      <c r="H87" s="569"/>
      <c r="I87" s="569"/>
      <c r="J87" s="570" t="str">
        <f aca="false">IF(基本情報入力シート!M126="","",基本情報入力シート!M126)</f>
        <v/>
      </c>
      <c r="K87" s="571" t="str">
        <f aca="false">IF(基本情報入力シート!R126="","",基本情報入力シート!R126)</f>
        <v/>
      </c>
      <c r="L87" s="571" t="str">
        <f aca="false">IF(基本情報入力シート!W126="","",基本情報入力シート!W126)</f>
        <v/>
      </c>
      <c r="M87" s="572" t="str">
        <f aca="false">IF(基本情報入力シート!X126="","",基本情報入力シート!X126)</f>
        <v/>
      </c>
      <c r="N87" s="573" t="str">
        <f aca="false">IF(基本情報入力シート!Y126="","",基本情報入力シート!Y126)</f>
        <v/>
      </c>
      <c r="O87" s="638"/>
      <c r="P87" s="639"/>
      <c r="Q87" s="639"/>
      <c r="R87" s="640" t="e">
        <f aca="false">IFERROR(IF('別紙様式3-2（４・５月）'!Z89="ベア加算","",P87*VLOOKUP(N87,【参考】数式用!$AD$2:$AH$27,MATCH(O87,【参考】数式用!$K$4:$N$4,0)+1,0)),""))))</f>
        <v>#N/A</v>
      </c>
      <c r="S87" s="641"/>
      <c r="T87" s="642"/>
      <c r="U87" s="642"/>
      <c r="V87" s="643" t="e">
        <f aca="false">IFERROR(P87*VLOOKUP(AF87,【参考】数式用4!$DC$3:$DZ$106,MATCH(N87,【参考】数式用4!$DC$2:$DZ$2,0)),"")))</f>
        <v>#N/A</v>
      </c>
      <c r="W87" s="644"/>
      <c r="X87" s="645"/>
      <c r="Y87" s="646" t="e">
        <f aca="false">IFERROR(IF('別紙様式3-2（４・５月）'!Z89="ベア加算","",W87*VLOOKUP(N87,【参考】数式用!$AD$2:$AH$27,MATCH(O87,【参考】数式用!$K$4:$N$4,0)+1,0)),""))))</f>
        <v>#N/A</v>
      </c>
      <c r="Z87" s="646"/>
      <c r="AA87" s="641"/>
      <c r="AB87" s="647"/>
      <c r="AC87" s="648" t="e">
        <f aca="false">IFERROR(X87*VLOOKUP(AG87,【参考】数式用4!$DC$3:$DZ$106,MATCH(N87,【参考】数式用4!$DC$2:$DZ$2,0)),"")))</f>
        <v>#N/A</v>
      </c>
      <c r="AD87" s="565" t="str">
        <f aca="false">IF(OR(O87="新加算Ⅰ",O87="新加算Ⅱ",O87="新加算Ⅴ（１）",O87="新加算Ⅴ（２）",O87="新加算Ⅴ（３）",O87="新加算Ⅴ（４）",O87="新加算Ⅴ（５）",O87="新加算Ⅴ（６）",O87="新加算Ⅴ（７）",O87="新加算Ⅴ（９）",O87="新加算Ⅴ（10）",O87="新加算Ⅴ（12）"),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E87" s="566" t="str">
        <f aca="false">IF(OR(W87="新加算Ⅰ",W87="新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F87" s="636" t="str">
        <f aca="false">IF(O87="","",'別紙様式3-2（４・５月）'!O89&amp;'別紙様式3-2（４・５月）'!P89&amp;'別紙様式3-2（４・５月）'!Q89&amp;"から"&amp;O87)</f>
        <v/>
      </c>
      <c r="AG87" s="636" t="str">
        <f aca="false">IF(OR(W87="",W87="―"),"",'別紙様式3-2（４・５月）'!O89&amp;'別紙様式3-2（４・５月）'!P89&amp;'別紙様式3-2（４・５月）'!Q89&amp;"から"&amp;W87)</f>
        <v/>
      </c>
    </row>
    <row r="88" customFormat="false" ht="24.95" hidden="false" customHeight="true" outlineLevel="0" collapsed="false">
      <c r="A88" s="637" t="n">
        <v>75</v>
      </c>
      <c r="B88" s="569" t="str">
        <f aca="false">IF(基本情報入力シート!C127="","",基本情報入力シート!C127)</f>
        <v/>
      </c>
      <c r="C88" s="569"/>
      <c r="D88" s="569"/>
      <c r="E88" s="569"/>
      <c r="F88" s="569"/>
      <c r="G88" s="569"/>
      <c r="H88" s="569"/>
      <c r="I88" s="569"/>
      <c r="J88" s="570" t="str">
        <f aca="false">IF(基本情報入力シート!M127="","",基本情報入力シート!M127)</f>
        <v/>
      </c>
      <c r="K88" s="571" t="str">
        <f aca="false">IF(基本情報入力シート!R127="","",基本情報入力シート!R127)</f>
        <v/>
      </c>
      <c r="L88" s="571" t="str">
        <f aca="false">IF(基本情報入力シート!W127="","",基本情報入力シート!W127)</f>
        <v/>
      </c>
      <c r="M88" s="572" t="str">
        <f aca="false">IF(基本情報入力シート!X127="","",基本情報入力シート!X127)</f>
        <v/>
      </c>
      <c r="N88" s="573" t="str">
        <f aca="false">IF(基本情報入力シート!Y127="","",基本情報入力シート!Y127)</f>
        <v/>
      </c>
      <c r="O88" s="638"/>
      <c r="P88" s="639"/>
      <c r="Q88" s="639"/>
      <c r="R88" s="640" t="e">
        <f aca="false">IFERROR(IF('別紙様式3-2（４・５月）'!Z90="ベア加算","",P88*VLOOKUP(N88,【参考】数式用!$AD$2:$AH$27,MATCH(O88,【参考】数式用!$K$4:$N$4,0)+1,0)),""))))</f>
        <v>#N/A</v>
      </c>
      <c r="S88" s="641"/>
      <c r="T88" s="642"/>
      <c r="U88" s="642"/>
      <c r="V88" s="643" t="e">
        <f aca="false">IFERROR(P88*VLOOKUP(AF88,【参考】数式用4!$DC$3:$DZ$106,MATCH(N88,【参考】数式用4!$DC$2:$DZ$2,0)),"")))</f>
        <v>#N/A</v>
      </c>
      <c r="W88" s="644"/>
      <c r="X88" s="645"/>
      <c r="Y88" s="646" t="e">
        <f aca="false">IFERROR(IF('別紙様式3-2（４・５月）'!Z90="ベア加算","",W88*VLOOKUP(N88,【参考】数式用!$AD$2:$AH$27,MATCH(O88,【参考】数式用!$K$4:$N$4,0)+1,0)),""))))</f>
        <v>#N/A</v>
      </c>
      <c r="Z88" s="646"/>
      <c r="AA88" s="641"/>
      <c r="AB88" s="647"/>
      <c r="AC88" s="648" t="e">
        <f aca="false">IFERROR(X88*VLOOKUP(AG88,【参考】数式用4!$DC$3:$DZ$106,MATCH(N88,【参考】数式用4!$DC$2:$DZ$2,0)),"")))</f>
        <v>#N/A</v>
      </c>
      <c r="AD88" s="565" t="str">
        <f aca="false">IF(OR(O88="新加算Ⅰ",O88="新加算Ⅱ",O88="新加算Ⅴ（１）",O88="新加算Ⅴ（２）",O88="新加算Ⅴ（３）",O88="新加算Ⅴ（４）",O88="新加算Ⅴ（５）",O88="新加算Ⅴ（６）",O88="新加算Ⅴ（７）",O88="新加算Ⅴ（９）",O88="新加算Ⅴ（10）",O88="新加算Ⅴ（12）"),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E88" s="566" t="str">
        <f aca="false">IF(OR(W88="新加算Ⅰ",W88="新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F88" s="636" t="str">
        <f aca="false">IF(O88="","",'別紙様式3-2（４・５月）'!O90&amp;'別紙様式3-2（４・５月）'!P90&amp;'別紙様式3-2（４・５月）'!Q90&amp;"から"&amp;O88)</f>
        <v/>
      </c>
      <c r="AG88" s="636" t="str">
        <f aca="false">IF(OR(W88="",W88="―"),"",'別紙様式3-2（４・５月）'!O90&amp;'別紙様式3-2（４・５月）'!P90&amp;'別紙様式3-2（４・５月）'!Q90&amp;"から"&amp;W88)</f>
        <v/>
      </c>
    </row>
    <row r="89" customFormat="false" ht="24.95" hidden="false" customHeight="true" outlineLevel="0" collapsed="false">
      <c r="A89" s="637" t="n">
        <v>76</v>
      </c>
      <c r="B89" s="569" t="str">
        <f aca="false">IF(基本情報入力シート!C128="","",基本情報入力シート!C128)</f>
        <v/>
      </c>
      <c r="C89" s="569"/>
      <c r="D89" s="569"/>
      <c r="E89" s="569"/>
      <c r="F89" s="569"/>
      <c r="G89" s="569"/>
      <c r="H89" s="569"/>
      <c r="I89" s="569"/>
      <c r="J89" s="570" t="str">
        <f aca="false">IF(基本情報入力シート!M128="","",基本情報入力シート!M128)</f>
        <v/>
      </c>
      <c r="K89" s="571" t="str">
        <f aca="false">IF(基本情報入力シート!R128="","",基本情報入力シート!R128)</f>
        <v/>
      </c>
      <c r="L89" s="571" t="str">
        <f aca="false">IF(基本情報入力シート!W128="","",基本情報入力シート!W128)</f>
        <v/>
      </c>
      <c r="M89" s="572" t="str">
        <f aca="false">IF(基本情報入力シート!X128="","",基本情報入力シート!X128)</f>
        <v/>
      </c>
      <c r="N89" s="573" t="str">
        <f aca="false">IF(基本情報入力シート!Y128="","",基本情報入力シート!Y128)</f>
        <v/>
      </c>
      <c r="O89" s="638"/>
      <c r="P89" s="639"/>
      <c r="Q89" s="639"/>
      <c r="R89" s="640" t="e">
        <f aca="false">IFERROR(IF('別紙様式3-2（４・５月）'!Z91="ベア加算","",P89*VLOOKUP(N89,【参考】数式用!$AD$2:$AH$27,MATCH(O89,【参考】数式用!$K$4:$N$4,0)+1,0)),""))))</f>
        <v>#N/A</v>
      </c>
      <c r="S89" s="641"/>
      <c r="T89" s="642"/>
      <c r="U89" s="642"/>
      <c r="V89" s="643" t="e">
        <f aca="false">IFERROR(P89*VLOOKUP(AF89,【参考】数式用4!$DC$3:$DZ$106,MATCH(N89,【参考】数式用4!$DC$2:$DZ$2,0)),"")))</f>
        <v>#N/A</v>
      </c>
      <c r="W89" s="644"/>
      <c r="X89" s="645"/>
      <c r="Y89" s="646" t="e">
        <f aca="false">IFERROR(IF('別紙様式3-2（４・５月）'!Z91="ベア加算","",W89*VLOOKUP(N89,【参考】数式用!$AD$2:$AH$27,MATCH(O89,【参考】数式用!$K$4:$N$4,0)+1,0)),""))))</f>
        <v>#N/A</v>
      </c>
      <c r="Z89" s="646"/>
      <c r="AA89" s="641"/>
      <c r="AB89" s="647"/>
      <c r="AC89" s="648" t="e">
        <f aca="false">IFERROR(X89*VLOOKUP(AG89,【参考】数式用4!$DC$3:$DZ$106,MATCH(N89,【参考】数式用4!$DC$2:$DZ$2,0)),"")))</f>
        <v>#N/A</v>
      </c>
      <c r="AD89" s="565" t="str">
        <f aca="false">IF(OR(O89="新加算Ⅰ",O89="新加算Ⅱ",O89="新加算Ⅴ（１）",O89="新加算Ⅴ（２）",O89="新加算Ⅴ（３）",O89="新加算Ⅴ（４）",O89="新加算Ⅴ（５）",O89="新加算Ⅴ（６）",O89="新加算Ⅴ（７）",O89="新加算Ⅴ（９）",O89="新加算Ⅴ（10）",O89="新加算Ⅴ（12）"),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E89" s="566" t="str">
        <f aca="false">IF(OR(W89="新加算Ⅰ",W89="新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F89" s="636" t="str">
        <f aca="false">IF(O89="","",'別紙様式3-2（４・５月）'!O91&amp;'別紙様式3-2（４・５月）'!P91&amp;'別紙様式3-2（４・５月）'!Q91&amp;"から"&amp;O89)</f>
        <v/>
      </c>
      <c r="AG89" s="636" t="str">
        <f aca="false">IF(OR(W89="",W89="―"),"",'別紙様式3-2（４・５月）'!O91&amp;'別紙様式3-2（４・５月）'!P91&amp;'別紙様式3-2（４・５月）'!Q91&amp;"から"&amp;W89)</f>
        <v/>
      </c>
    </row>
    <row r="90" customFormat="false" ht="24.95" hidden="false" customHeight="true" outlineLevel="0" collapsed="false">
      <c r="A90" s="637" t="n">
        <v>77</v>
      </c>
      <c r="B90" s="569" t="str">
        <f aca="false">IF(基本情報入力シート!C129="","",基本情報入力シート!C129)</f>
        <v/>
      </c>
      <c r="C90" s="569"/>
      <c r="D90" s="569"/>
      <c r="E90" s="569"/>
      <c r="F90" s="569"/>
      <c r="G90" s="569"/>
      <c r="H90" s="569"/>
      <c r="I90" s="569"/>
      <c r="J90" s="570" t="str">
        <f aca="false">IF(基本情報入力シート!M129="","",基本情報入力シート!M129)</f>
        <v/>
      </c>
      <c r="K90" s="571" t="str">
        <f aca="false">IF(基本情報入力シート!R129="","",基本情報入力シート!R129)</f>
        <v/>
      </c>
      <c r="L90" s="571" t="str">
        <f aca="false">IF(基本情報入力シート!W129="","",基本情報入力シート!W129)</f>
        <v/>
      </c>
      <c r="M90" s="572" t="str">
        <f aca="false">IF(基本情報入力シート!X129="","",基本情報入力シート!X129)</f>
        <v/>
      </c>
      <c r="N90" s="573" t="str">
        <f aca="false">IF(基本情報入力シート!Y129="","",基本情報入力シート!Y129)</f>
        <v/>
      </c>
      <c r="O90" s="638"/>
      <c r="P90" s="639"/>
      <c r="Q90" s="639"/>
      <c r="R90" s="640" t="e">
        <f aca="false">IFERROR(IF('別紙様式3-2（４・５月）'!Z92="ベア加算","",P90*VLOOKUP(N90,【参考】数式用!$AD$2:$AH$27,MATCH(O90,【参考】数式用!$K$4:$N$4,0)+1,0)),""))))</f>
        <v>#N/A</v>
      </c>
      <c r="S90" s="641"/>
      <c r="T90" s="642"/>
      <c r="U90" s="642"/>
      <c r="V90" s="643" t="e">
        <f aca="false">IFERROR(P90*VLOOKUP(AF90,【参考】数式用4!$DC$3:$DZ$106,MATCH(N90,【参考】数式用4!$DC$2:$DZ$2,0)),"")))</f>
        <v>#N/A</v>
      </c>
      <c r="W90" s="644"/>
      <c r="X90" s="645"/>
      <c r="Y90" s="646" t="e">
        <f aca="false">IFERROR(IF('別紙様式3-2（４・５月）'!Z92="ベア加算","",W90*VLOOKUP(N90,【参考】数式用!$AD$2:$AH$27,MATCH(O90,【参考】数式用!$K$4:$N$4,0)+1,0)),""))))</f>
        <v>#N/A</v>
      </c>
      <c r="Z90" s="646"/>
      <c r="AA90" s="641"/>
      <c r="AB90" s="647"/>
      <c r="AC90" s="648" t="e">
        <f aca="false">IFERROR(X90*VLOOKUP(AG90,【参考】数式用4!$DC$3:$DZ$106,MATCH(N90,【参考】数式用4!$DC$2:$DZ$2,0)),"")))</f>
        <v>#N/A</v>
      </c>
      <c r="AD90" s="565" t="str">
        <f aca="false">IF(OR(O90="新加算Ⅰ",O90="新加算Ⅱ",O90="新加算Ⅴ（１）",O90="新加算Ⅴ（２）",O90="新加算Ⅴ（３）",O90="新加算Ⅴ（４）",O90="新加算Ⅴ（５）",O90="新加算Ⅴ（６）",O90="新加算Ⅴ（７）",O90="新加算Ⅴ（９）",O90="新加算Ⅴ（10）",O90="新加算Ⅴ（12）"),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E90" s="566" t="str">
        <f aca="false">IF(OR(W90="新加算Ⅰ",W90="新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F90" s="636" t="str">
        <f aca="false">IF(O90="","",'別紙様式3-2（４・５月）'!O92&amp;'別紙様式3-2（４・５月）'!P92&amp;'別紙様式3-2（４・５月）'!Q92&amp;"から"&amp;O90)</f>
        <v/>
      </c>
      <c r="AG90" s="636" t="str">
        <f aca="false">IF(OR(W90="",W90="―"),"",'別紙様式3-2（４・５月）'!O92&amp;'別紙様式3-2（４・５月）'!P92&amp;'別紙様式3-2（４・５月）'!Q92&amp;"から"&amp;W90)</f>
        <v/>
      </c>
    </row>
    <row r="91" customFormat="false" ht="24.95" hidden="false" customHeight="true" outlineLevel="0" collapsed="false">
      <c r="A91" s="637" t="n">
        <v>78</v>
      </c>
      <c r="B91" s="569" t="str">
        <f aca="false">IF(基本情報入力シート!C130="","",基本情報入力シート!C130)</f>
        <v/>
      </c>
      <c r="C91" s="569"/>
      <c r="D91" s="569"/>
      <c r="E91" s="569"/>
      <c r="F91" s="569"/>
      <c r="G91" s="569"/>
      <c r="H91" s="569"/>
      <c r="I91" s="569"/>
      <c r="J91" s="570" t="str">
        <f aca="false">IF(基本情報入力シート!M130="","",基本情報入力シート!M130)</f>
        <v/>
      </c>
      <c r="K91" s="571" t="str">
        <f aca="false">IF(基本情報入力シート!R130="","",基本情報入力シート!R130)</f>
        <v/>
      </c>
      <c r="L91" s="571" t="str">
        <f aca="false">IF(基本情報入力シート!W130="","",基本情報入力シート!W130)</f>
        <v/>
      </c>
      <c r="M91" s="572" t="str">
        <f aca="false">IF(基本情報入力シート!X130="","",基本情報入力シート!X130)</f>
        <v/>
      </c>
      <c r="N91" s="573" t="str">
        <f aca="false">IF(基本情報入力シート!Y130="","",基本情報入力シート!Y130)</f>
        <v/>
      </c>
      <c r="O91" s="638"/>
      <c r="P91" s="639"/>
      <c r="Q91" s="639"/>
      <c r="R91" s="640" t="e">
        <f aca="false">IFERROR(IF('別紙様式3-2（４・５月）'!Z93="ベア加算","",P91*VLOOKUP(N91,【参考】数式用!$AD$2:$AH$27,MATCH(O91,【参考】数式用!$K$4:$N$4,0)+1,0)),""))))</f>
        <v>#N/A</v>
      </c>
      <c r="S91" s="641"/>
      <c r="T91" s="642"/>
      <c r="U91" s="642"/>
      <c r="V91" s="643" t="e">
        <f aca="false">IFERROR(P91*VLOOKUP(AF91,【参考】数式用4!$DC$3:$DZ$106,MATCH(N91,【参考】数式用4!$DC$2:$DZ$2,0)),"")))</f>
        <v>#N/A</v>
      </c>
      <c r="W91" s="644"/>
      <c r="X91" s="645"/>
      <c r="Y91" s="646" t="e">
        <f aca="false">IFERROR(IF('別紙様式3-2（４・５月）'!Z93="ベア加算","",W91*VLOOKUP(N91,【参考】数式用!$AD$2:$AH$27,MATCH(O91,【参考】数式用!$K$4:$N$4,0)+1,0)),""))))</f>
        <v>#N/A</v>
      </c>
      <c r="Z91" s="646"/>
      <c r="AA91" s="641"/>
      <c r="AB91" s="647"/>
      <c r="AC91" s="648" t="e">
        <f aca="false">IFERROR(X91*VLOOKUP(AG91,【参考】数式用4!$DC$3:$DZ$106,MATCH(N91,【参考】数式用4!$DC$2:$DZ$2,0)),"")))</f>
        <v>#N/A</v>
      </c>
      <c r="AD91" s="565" t="str">
        <f aca="false">IF(OR(O91="新加算Ⅰ",O91="新加算Ⅱ",O91="新加算Ⅴ（１）",O91="新加算Ⅴ（２）",O91="新加算Ⅴ（３）",O91="新加算Ⅴ（４）",O91="新加算Ⅴ（５）",O91="新加算Ⅴ（６）",O91="新加算Ⅴ（７）",O91="新加算Ⅴ（９）",O91="新加算Ⅴ（10）",O91="新加算Ⅴ（12）"),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E91" s="566" t="str">
        <f aca="false">IF(OR(W91="新加算Ⅰ",W91="新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F91" s="636" t="str">
        <f aca="false">IF(O91="","",'別紙様式3-2（４・５月）'!O93&amp;'別紙様式3-2（４・５月）'!P93&amp;'別紙様式3-2（４・５月）'!Q93&amp;"から"&amp;O91)</f>
        <v/>
      </c>
      <c r="AG91" s="636" t="str">
        <f aca="false">IF(OR(W91="",W91="―"),"",'別紙様式3-2（４・５月）'!O93&amp;'別紙様式3-2（４・５月）'!P93&amp;'別紙様式3-2（４・５月）'!Q93&amp;"から"&amp;W91)</f>
        <v/>
      </c>
    </row>
    <row r="92" customFormat="false" ht="24.95" hidden="false" customHeight="true" outlineLevel="0" collapsed="false">
      <c r="A92" s="637" t="n">
        <v>79</v>
      </c>
      <c r="B92" s="569" t="str">
        <f aca="false">IF(基本情報入力シート!C131="","",基本情報入力シート!C131)</f>
        <v/>
      </c>
      <c r="C92" s="569"/>
      <c r="D92" s="569"/>
      <c r="E92" s="569"/>
      <c r="F92" s="569"/>
      <c r="G92" s="569"/>
      <c r="H92" s="569"/>
      <c r="I92" s="569"/>
      <c r="J92" s="570" t="str">
        <f aca="false">IF(基本情報入力シート!M131="","",基本情報入力シート!M131)</f>
        <v/>
      </c>
      <c r="K92" s="571" t="str">
        <f aca="false">IF(基本情報入力シート!R131="","",基本情報入力シート!R131)</f>
        <v/>
      </c>
      <c r="L92" s="571" t="str">
        <f aca="false">IF(基本情報入力シート!W131="","",基本情報入力シート!W131)</f>
        <v/>
      </c>
      <c r="M92" s="572" t="str">
        <f aca="false">IF(基本情報入力シート!X131="","",基本情報入力シート!X131)</f>
        <v/>
      </c>
      <c r="N92" s="573" t="str">
        <f aca="false">IF(基本情報入力シート!Y131="","",基本情報入力シート!Y131)</f>
        <v/>
      </c>
      <c r="O92" s="638"/>
      <c r="P92" s="639"/>
      <c r="Q92" s="639"/>
      <c r="R92" s="640" t="e">
        <f aca="false">IFERROR(IF('別紙様式3-2（４・５月）'!Z94="ベア加算","",P92*VLOOKUP(N92,【参考】数式用!$AD$2:$AH$27,MATCH(O92,【参考】数式用!$K$4:$N$4,0)+1,0)),""))))</f>
        <v>#N/A</v>
      </c>
      <c r="S92" s="641"/>
      <c r="T92" s="642"/>
      <c r="U92" s="642"/>
      <c r="V92" s="643" t="e">
        <f aca="false">IFERROR(P92*VLOOKUP(AF92,【参考】数式用4!$DC$3:$DZ$106,MATCH(N92,【参考】数式用4!$DC$2:$DZ$2,0)),"")))</f>
        <v>#N/A</v>
      </c>
      <c r="W92" s="644"/>
      <c r="X92" s="645"/>
      <c r="Y92" s="646" t="e">
        <f aca="false">IFERROR(IF('別紙様式3-2（４・５月）'!Z94="ベア加算","",W92*VLOOKUP(N92,【参考】数式用!$AD$2:$AH$27,MATCH(O92,【参考】数式用!$K$4:$N$4,0)+1,0)),""))))</f>
        <v>#N/A</v>
      </c>
      <c r="Z92" s="646"/>
      <c r="AA92" s="641"/>
      <c r="AB92" s="647"/>
      <c r="AC92" s="648" t="e">
        <f aca="false">IFERROR(X92*VLOOKUP(AG92,【参考】数式用4!$DC$3:$DZ$106,MATCH(N92,【参考】数式用4!$DC$2:$DZ$2,0)),"")))</f>
        <v>#N/A</v>
      </c>
      <c r="AD92" s="565" t="str">
        <f aca="false">IF(OR(O92="新加算Ⅰ",O92="新加算Ⅱ",O92="新加算Ⅴ（１）",O92="新加算Ⅴ（２）",O92="新加算Ⅴ（３）",O92="新加算Ⅴ（４）",O92="新加算Ⅴ（５）",O92="新加算Ⅴ（６）",O92="新加算Ⅴ（７）",O92="新加算Ⅴ（９）",O92="新加算Ⅴ（10）",O92="新加算Ⅴ（12）"),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E92" s="566" t="str">
        <f aca="false">IF(OR(W92="新加算Ⅰ",W92="新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F92" s="636" t="str">
        <f aca="false">IF(O92="","",'別紙様式3-2（４・５月）'!O94&amp;'別紙様式3-2（４・５月）'!P94&amp;'別紙様式3-2（４・５月）'!Q94&amp;"から"&amp;O92)</f>
        <v/>
      </c>
      <c r="AG92" s="636" t="str">
        <f aca="false">IF(OR(W92="",W92="―"),"",'別紙様式3-2（４・５月）'!O94&amp;'別紙様式3-2（４・５月）'!P94&amp;'別紙様式3-2（４・５月）'!Q94&amp;"から"&amp;W92)</f>
        <v/>
      </c>
    </row>
    <row r="93" customFormat="false" ht="24.95" hidden="false" customHeight="true" outlineLevel="0" collapsed="false">
      <c r="A93" s="637" t="n">
        <v>80</v>
      </c>
      <c r="B93" s="569" t="str">
        <f aca="false">IF(基本情報入力シート!C132="","",基本情報入力シート!C132)</f>
        <v/>
      </c>
      <c r="C93" s="569"/>
      <c r="D93" s="569"/>
      <c r="E93" s="569"/>
      <c r="F93" s="569"/>
      <c r="G93" s="569"/>
      <c r="H93" s="569"/>
      <c r="I93" s="569"/>
      <c r="J93" s="570" t="str">
        <f aca="false">IF(基本情報入力シート!M132="","",基本情報入力シート!M132)</f>
        <v/>
      </c>
      <c r="K93" s="571" t="str">
        <f aca="false">IF(基本情報入力シート!R132="","",基本情報入力シート!R132)</f>
        <v/>
      </c>
      <c r="L93" s="571" t="str">
        <f aca="false">IF(基本情報入力シート!W132="","",基本情報入力シート!W132)</f>
        <v/>
      </c>
      <c r="M93" s="572" t="str">
        <f aca="false">IF(基本情報入力シート!X132="","",基本情報入力シート!X132)</f>
        <v/>
      </c>
      <c r="N93" s="573" t="str">
        <f aca="false">IF(基本情報入力シート!Y132="","",基本情報入力シート!Y132)</f>
        <v/>
      </c>
      <c r="O93" s="638"/>
      <c r="P93" s="639"/>
      <c r="Q93" s="639"/>
      <c r="R93" s="640" t="e">
        <f aca="false">IFERROR(IF('別紙様式3-2（４・５月）'!Z95="ベア加算","",P93*VLOOKUP(N93,【参考】数式用!$AD$2:$AH$27,MATCH(O93,【参考】数式用!$K$4:$N$4,0)+1,0)),""))))</f>
        <v>#N/A</v>
      </c>
      <c r="S93" s="641"/>
      <c r="T93" s="642"/>
      <c r="U93" s="642"/>
      <c r="V93" s="643" t="e">
        <f aca="false">IFERROR(P93*VLOOKUP(AF93,【参考】数式用4!$DC$3:$DZ$106,MATCH(N93,【参考】数式用4!$DC$2:$DZ$2,0)),"")))</f>
        <v>#N/A</v>
      </c>
      <c r="W93" s="644"/>
      <c r="X93" s="645"/>
      <c r="Y93" s="646" t="e">
        <f aca="false">IFERROR(IF('別紙様式3-2（４・５月）'!Z95="ベア加算","",W93*VLOOKUP(N93,【参考】数式用!$AD$2:$AH$27,MATCH(O93,【参考】数式用!$K$4:$N$4,0)+1,0)),""))))</f>
        <v>#N/A</v>
      </c>
      <c r="Z93" s="646"/>
      <c r="AA93" s="641"/>
      <c r="AB93" s="647"/>
      <c r="AC93" s="648" t="e">
        <f aca="false">IFERROR(X93*VLOOKUP(AG93,【参考】数式用4!$DC$3:$DZ$106,MATCH(N93,【参考】数式用4!$DC$2:$DZ$2,0)),"")))</f>
        <v>#N/A</v>
      </c>
      <c r="AD93" s="565" t="str">
        <f aca="false">IF(OR(O93="新加算Ⅰ",O93="新加算Ⅱ",O93="新加算Ⅴ（１）",O93="新加算Ⅴ（２）",O93="新加算Ⅴ（３）",O93="新加算Ⅴ（４）",O93="新加算Ⅴ（５）",O93="新加算Ⅴ（６）",O93="新加算Ⅴ（７）",O93="新加算Ⅴ（９）",O93="新加算Ⅴ（10）",O93="新加算Ⅴ（12）"),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E93" s="566" t="str">
        <f aca="false">IF(OR(W93="新加算Ⅰ",W93="新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F93" s="636" t="str">
        <f aca="false">IF(O93="","",'別紙様式3-2（４・５月）'!O95&amp;'別紙様式3-2（４・５月）'!P95&amp;'別紙様式3-2（４・５月）'!Q95&amp;"から"&amp;O93)</f>
        <v/>
      </c>
      <c r="AG93" s="636" t="str">
        <f aca="false">IF(OR(W93="",W93="―"),"",'別紙様式3-2（４・５月）'!O95&amp;'別紙様式3-2（４・５月）'!P95&amp;'別紙様式3-2（４・５月）'!Q95&amp;"から"&amp;W93)</f>
        <v/>
      </c>
    </row>
    <row r="94" customFormat="false" ht="24.95" hidden="false" customHeight="true" outlineLevel="0" collapsed="false">
      <c r="A94" s="637" t="n">
        <v>81</v>
      </c>
      <c r="B94" s="569" t="str">
        <f aca="false">IF(基本情報入力シート!C133="","",基本情報入力シート!C133)</f>
        <v/>
      </c>
      <c r="C94" s="569"/>
      <c r="D94" s="569"/>
      <c r="E94" s="569"/>
      <c r="F94" s="569"/>
      <c r="G94" s="569"/>
      <c r="H94" s="569"/>
      <c r="I94" s="569"/>
      <c r="J94" s="570" t="str">
        <f aca="false">IF(基本情報入力シート!M133="","",基本情報入力シート!M133)</f>
        <v/>
      </c>
      <c r="K94" s="571" t="str">
        <f aca="false">IF(基本情報入力シート!R133="","",基本情報入力シート!R133)</f>
        <v/>
      </c>
      <c r="L94" s="571" t="str">
        <f aca="false">IF(基本情報入力シート!W133="","",基本情報入力シート!W133)</f>
        <v/>
      </c>
      <c r="M94" s="572" t="str">
        <f aca="false">IF(基本情報入力シート!X133="","",基本情報入力シート!X133)</f>
        <v/>
      </c>
      <c r="N94" s="573" t="str">
        <f aca="false">IF(基本情報入力シート!Y133="","",基本情報入力シート!Y133)</f>
        <v/>
      </c>
      <c r="O94" s="638"/>
      <c r="P94" s="639"/>
      <c r="Q94" s="639"/>
      <c r="R94" s="640" t="e">
        <f aca="false">IFERROR(IF('別紙様式3-2（４・５月）'!Z96="ベア加算","",P94*VLOOKUP(N94,【参考】数式用!$AD$2:$AH$27,MATCH(O94,【参考】数式用!$K$4:$N$4,0)+1,0)),""))))</f>
        <v>#N/A</v>
      </c>
      <c r="S94" s="641"/>
      <c r="T94" s="642"/>
      <c r="U94" s="642"/>
      <c r="V94" s="643" t="e">
        <f aca="false">IFERROR(P94*VLOOKUP(AF94,【参考】数式用4!$DC$3:$DZ$106,MATCH(N94,【参考】数式用4!$DC$2:$DZ$2,0)),"")))</f>
        <v>#N/A</v>
      </c>
      <c r="W94" s="644"/>
      <c r="X94" s="645"/>
      <c r="Y94" s="646" t="e">
        <f aca="false">IFERROR(IF('別紙様式3-2（４・５月）'!Z96="ベア加算","",W94*VLOOKUP(N94,【参考】数式用!$AD$2:$AH$27,MATCH(O94,【参考】数式用!$K$4:$N$4,0)+1,0)),""))))</f>
        <v>#N/A</v>
      </c>
      <c r="Z94" s="646"/>
      <c r="AA94" s="641"/>
      <c r="AB94" s="647"/>
      <c r="AC94" s="648" t="e">
        <f aca="false">IFERROR(X94*VLOOKUP(AG94,【参考】数式用4!$DC$3:$DZ$106,MATCH(N94,【参考】数式用4!$DC$2:$DZ$2,0)),"")))</f>
        <v>#N/A</v>
      </c>
      <c r="AD94" s="565" t="str">
        <f aca="false">IF(OR(O94="新加算Ⅰ",O94="新加算Ⅱ",O94="新加算Ⅴ（１）",O94="新加算Ⅴ（２）",O94="新加算Ⅴ（３）",O94="新加算Ⅴ（４）",O94="新加算Ⅴ（５）",O94="新加算Ⅴ（６）",O94="新加算Ⅴ（７）",O94="新加算Ⅴ（９）",O94="新加算Ⅴ（10）",O94="新加算Ⅴ（12）"),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E94" s="566" t="str">
        <f aca="false">IF(OR(W94="新加算Ⅰ",W94="新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F94" s="636" t="str">
        <f aca="false">IF(O94="","",'別紙様式3-2（４・５月）'!O96&amp;'別紙様式3-2（４・５月）'!P96&amp;'別紙様式3-2（４・５月）'!Q96&amp;"から"&amp;O94)</f>
        <v/>
      </c>
      <c r="AG94" s="636" t="str">
        <f aca="false">IF(OR(W94="",W94="―"),"",'別紙様式3-2（４・５月）'!O96&amp;'別紙様式3-2（４・５月）'!P96&amp;'別紙様式3-2（４・５月）'!Q96&amp;"から"&amp;W94)</f>
        <v/>
      </c>
    </row>
    <row r="95" customFormat="false" ht="24.95" hidden="false" customHeight="true" outlineLevel="0" collapsed="false">
      <c r="A95" s="637" t="n">
        <v>82</v>
      </c>
      <c r="B95" s="569" t="str">
        <f aca="false">IF(基本情報入力シート!C134="","",基本情報入力シート!C134)</f>
        <v/>
      </c>
      <c r="C95" s="569"/>
      <c r="D95" s="569"/>
      <c r="E95" s="569"/>
      <c r="F95" s="569"/>
      <c r="G95" s="569"/>
      <c r="H95" s="569"/>
      <c r="I95" s="569"/>
      <c r="J95" s="570" t="str">
        <f aca="false">IF(基本情報入力シート!M134="","",基本情報入力シート!M134)</f>
        <v/>
      </c>
      <c r="K95" s="571" t="str">
        <f aca="false">IF(基本情報入力シート!R134="","",基本情報入力シート!R134)</f>
        <v/>
      </c>
      <c r="L95" s="571" t="str">
        <f aca="false">IF(基本情報入力シート!W134="","",基本情報入力シート!W134)</f>
        <v/>
      </c>
      <c r="M95" s="572" t="str">
        <f aca="false">IF(基本情報入力シート!X134="","",基本情報入力シート!X134)</f>
        <v/>
      </c>
      <c r="N95" s="573" t="str">
        <f aca="false">IF(基本情報入力シート!Y134="","",基本情報入力シート!Y134)</f>
        <v/>
      </c>
      <c r="O95" s="638"/>
      <c r="P95" s="639"/>
      <c r="Q95" s="639"/>
      <c r="R95" s="640" t="e">
        <f aca="false">IFERROR(IF('別紙様式3-2（４・５月）'!Z97="ベア加算","",P95*VLOOKUP(N95,【参考】数式用!$AD$2:$AH$27,MATCH(O95,【参考】数式用!$K$4:$N$4,0)+1,0)),""))))</f>
        <v>#N/A</v>
      </c>
      <c r="S95" s="641"/>
      <c r="T95" s="642"/>
      <c r="U95" s="642"/>
      <c r="V95" s="643" t="e">
        <f aca="false">IFERROR(P95*VLOOKUP(AF95,【参考】数式用4!$DC$3:$DZ$106,MATCH(N95,【参考】数式用4!$DC$2:$DZ$2,0)),"")))</f>
        <v>#N/A</v>
      </c>
      <c r="W95" s="644"/>
      <c r="X95" s="645"/>
      <c r="Y95" s="646" t="e">
        <f aca="false">IFERROR(IF('別紙様式3-2（４・５月）'!Z97="ベア加算","",W95*VLOOKUP(N95,【参考】数式用!$AD$2:$AH$27,MATCH(O95,【参考】数式用!$K$4:$N$4,0)+1,0)),""))))</f>
        <v>#N/A</v>
      </c>
      <c r="Z95" s="646"/>
      <c r="AA95" s="641"/>
      <c r="AB95" s="647"/>
      <c r="AC95" s="648" t="e">
        <f aca="false">IFERROR(X95*VLOOKUP(AG95,【参考】数式用4!$DC$3:$DZ$106,MATCH(N95,【参考】数式用4!$DC$2:$DZ$2,0)),"")))</f>
        <v>#N/A</v>
      </c>
      <c r="AD95" s="565" t="str">
        <f aca="false">IF(OR(O95="新加算Ⅰ",O95="新加算Ⅱ",O95="新加算Ⅴ（１）",O95="新加算Ⅴ（２）",O95="新加算Ⅴ（３）",O95="新加算Ⅴ（４）",O95="新加算Ⅴ（５）",O95="新加算Ⅴ（６）",O95="新加算Ⅴ（７）",O95="新加算Ⅴ（９）",O95="新加算Ⅴ（10）",O95="新加算Ⅴ（12）"),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E95" s="566" t="str">
        <f aca="false">IF(OR(W95="新加算Ⅰ",W95="新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F95" s="636" t="str">
        <f aca="false">IF(O95="","",'別紙様式3-2（４・５月）'!O97&amp;'別紙様式3-2（４・５月）'!P97&amp;'別紙様式3-2（４・５月）'!Q97&amp;"から"&amp;O95)</f>
        <v/>
      </c>
      <c r="AG95" s="636" t="str">
        <f aca="false">IF(OR(W95="",W95="―"),"",'別紙様式3-2（４・５月）'!O97&amp;'別紙様式3-2（４・５月）'!P97&amp;'別紙様式3-2（４・５月）'!Q97&amp;"から"&amp;W95)</f>
        <v/>
      </c>
    </row>
    <row r="96" customFormat="false" ht="24.95" hidden="false" customHeight="true" outlineLevel="0" collapsed="false">
      <c r="A96" s="637" t="n">
        <v>83</v>
      </c>
      <c r="B96" s="569" t="str">
        <f aca="false">IF(基本情報入力シート!C135="","",基本情報入力シート!C135)</f>
        <v/>
      </c>
      <c r="C96" s="569"/>
      <c r="D96" s="569"/>
      <c r="E96" s="569"/>
      <c r="F96" s="569"/>
      <c r="G96" s="569"/>
      <c r="H96" s="569"/>
      <c r="I96" s="569"/>
      <c r="J96" s="570" t="str">
        <f aca="false">IF(基本情報入力シート!M135="","",基本情報入力シート!M135)</f>
        <v/>
      </c>
      <c r="K96" s="571" t="str">
        <f aca="false">IF(基本情報入力シート!R135="","",基本情報入力シート!R135)</f>
        <v/>
      </c>
      <c r="L96" s="571" t="str">
        <f aca="false">IF(基本情報入力シート!W135="","",基本情報入力シート!W135)</f>
        <v/>
      </c>
      <c r="M96" s="572" t="str">
        <f aca="false">IF(基本情報入力シート!X135="","",基本情報入力シート!X135)</f>
        <v/>
      </c>
      <c r="N96" s="573" t="str">
        <f aca="false">IF(基本情報入力シート!Y135="","",基本情報入力シート!Y135)</f>
        <v/>
      </c>
      <c r="O96" s="638"/>
      <c r="P96" s="639"/>
      <c r="Q96" s="639"/>
      <c r="R96" s="640" t="e">
        <f aca="false">IFERROR(IF('別紙様式3-2（４・５月）'!Z98="ベア加算","",P96*VLOOKUP(N96,【参考】数式用!$AD$2:$AH$27,MATCH(O96,【参考】数式用!$K$4:$N$4,0)+1,0)),""))))</f>
        <v>#N/A</v>
      </c>
      <c r="S96" s="641"/>
      <c r="T96" s="642"/>
      <c r="U96" s="642"/>
      <c r="V96" s="643" t="e">
        <f aca="false">IFERROR(P96*VLOOKUP(AF96,【参考】数式用4!$DC$3:$DZ$106,MATCH(N96,【参考】数式用4!$DC$2:$DZ$2,0)),"")))</f>
        <v>#N/A</v>
      </c>
      <c r="W96" s="644"/>
      <c r="X96" s="645"/>
      <c r="Y96" s="646" t="e">
        <f aca="false">IFERROR(IF('別紙様式3-2（４・５月）'!Z98="ベア加算","",W96*VLOOKUP(N96,【参考】数式用!$AD$2:$AH$27,MATCH(O96,【参考】数式用!$K$4:$N$4,0)+1,0)),""))))</f>
        <v>#N/A</v>
      </c>
      <c r="Z96" s="646"/>
      <c r="AA96" s="641"/>
      <c r="AB96" s="647"/>
      <c r="AC96" s="648" t="e">
        <f aca="false">IFERROR(X96*VLOOKUP(AG96,【参考】数式用4!$DC$3:$DZ$106,MATCH(N96,【参考】数式用4!$DC$2:$DZ$2,0)),"")))</f>
        <v>#N/A</v>
      </c>
      <c r="AD96" s="565" t="str">
        <f aca="false">IF(OR(O96="新加算Ⅰ",O96="新加算Ⅱ",O96="新加算Ⅴ（１）",O96="新加算Ⅴ（２）",O96="新加算Ⅴ（３）",O96="新加算Ⅴ（４）",O96="新加算Ⅴ（５）",O96="新加算Ⅴ（６）",O96="新加算Ⅴ（７）",O96="新加算Ⅴ（９）",O96="新加算Ⅴ（10）",O96="新加算Ⅴ（12）"),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E96" s="566" t="str">
        <f aca="false">IF(OR(W96="新加算Ⅰ",W96="新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F96" s="636" t="str">
        <f aca="false">IF(O96="","",'別紙様式3-2（４・５月）'!O98&amp;'別紙様式3-2（４・５月）'!P98&amp;'別紙様式3-2（４・５月）'!Q98&amp;"から"&amp;O96)</f>
        <v/>
      </c>
      <c r="AG96" s="636" t="str">
        <f aca="false">IF(OR(W96="",W96="―"),"",'別紙様式3-2（４・５月）'!O98&amp;'別紙様式3-2（４・５月）'!P98&amp;'別紙様式3-2（４・５月）'!Q98&amp;"から"&amp;W96)</f>
        <v/>
      </c>
    </row>
    <row r="97" customFormat="false" ht="24.95" hidden="false" customHeight="true" outlineLevel="0" collapsed="false">
      <c r="A97" s="637" t="n">
        <v>84</v>
      </c>
      <c r="B97" s="569" t="str">
        <f aca="false">IF(基本情報入力シート!C136="","",基本情報入力シート!C136)</f>
        <v/>
      </c>
      <c r="C97" s="569"/>
      <c r="D97" s="569"/>
      <c r="E97" s="569"/>
      <c r="F97" s="569"/>
      <c r="G97" s="569"/>
      <c r="H97" s="569"/>
      <c r="I97" s="569"/>
      <c r="J97" s="570" t="str">
        <f aca="false">IF(基本情報入力シート!M136="","",基本情報入力シート!M136)</f>
        <v/>
      </c>
      <c r="K97" s="571" t="str">
        <f aca="false">IF(基本情報入力シート!R136="","",基本情報入力シート!R136)</f>
        <v/>
      </c>
      <c r="L97" s="571" t="str">
        <f aca="false">IF(基本情報入力シート!W136="","",基本情報入力シート!W136)</f>
        <v/>
      </c>
      <c r="M97" s="572" t="str">
        <f aca="false">IF(基本情報入力シート!X136="","",基本情報入力シート!X136)</f>
        <v/>
      </c>
      <c r="N97" s="573" t="str">
        <f aca="false">IF(基本情報入力シート!Y136="","",基本情報入力シート!Y136)</f>
        <v/>
      </c>
      <c r="O97" s="638"/>
      <c r="P97" s="639"/>
      <c r="Q97" s="639"/>
      <c r="R97" s="640" t="e">
        <f aca="false">IFERROR(IF('別紙様式3-2（４・５月）'!Z99="ベア加算","",P97*VLOOKUP(N97,【参考】数式用!$AD$2:$AH$27,MATCH(O97,【参考】数式用!$K$4:$N$4,0)+1,0)),""))))</f>
        <v>#N/A</v>
      </c>
      <c r="S97" s="641"/>
      <c r="T97" s="642"/>
      <c r="U97" s="642"/>
      <c r="V97" s="643" t="e">
        <f aca="false">IFERROR(P97*VLOOKUP(AF97,【参考】数式用4!$DC$3:$DZ$106,MATCH(N97,【参考】数式用4!$DC$2:$DZ$2,0)),"")))</f>
        <v>#N/A</v>
      </c>
      <c r="W97" s="644"/>
      <c r="X97" s="645"/>
      <c r="Y97" s="646" t="e">
        <f aca="false">IFERROR(IF('別紙様式3-2（４・５月）'!Z99="ベア加算","",W97*VLOOKUP(N97,【参考】数式用!$AD$2:$AH$27,MATCH(O97,【参考】数式用!$K$4:$N$4,0)+1,0)),""))))</f>
        <v>#N/A</v>
      </c>
      <c r="Z97" s="646"/>
      <c r="AA97" s="641"/>
      <c r="AB97" s="647"/>
      <c r="AC97" s="648" t="e">
        <f aca="false">IFERROR(X97*VLOOKUP(AG97,【参考】数式用4!$DC$3:$DZ$106,MATCH(N97,【参考】数式用4!$DC$2:$DZ$2,0)),"")))</f>
        <v>#N/A</v>
      </c>
      <c r="AD97" s="565" t="str">
        <f aca="false">IF(OR(O97="新加算Ⅰ",O97="新加算Ⅱ",O97="新加算Ⅴ（１）",O97="新加算Ⅴ（２）",O97="新加算Ⅴ（３）",O97="新加算Ⅴ（４）",O97="新加算Ⅴ（５）",O97="新加算Ⅴ（６）",O97="新加算Ⅴ（７）",O97="新加算Ⅴ（９）",O97="新加算Ⅴ（10）",O97="新加算Ⅴ（12）"),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E97" s="566" t="str">
        <f aca="false">IF(OR(W97="新加算Ⅰ",W97="新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F97" s="636" t="str">
        <f aca="false">IF(O97="","",'別紙様式3-2（４・５月）'!O99&amp;'別紙様式3-2（４・５月）'!P99&amp;'別紙様式3-2（４・５月）'!Q99&amp;"から"&amp;O97)</f>
        <v/>
      </c>
      <c r="AG97" s="636" t="str">
        <f aca="false">IF(OR(W97="",W97="―"),"",'別紙様式3-2（４・５月）'!O99&amp;'別紙様式3-2（４・５月）'!P99&amp;'別紙様式3-2（４・５月）'!Q99&amp;"から"&amp;W97)</f>
        <v/>
      </c>
    </row>
    <row r="98" customFormat="false" ht="24.95" hidden="false" customHeight="true" outlineLevel="0" collapsed="false">
      <c r="A98" s="637" t="n">
        <v>85</v>
      </c>
      <c r="B98" s="569" t="str">
        <f aca="false">IF(基本情報入力シート!C137="","",基本情報入力シート!C137)</f>
        <v/>
      </c>
      <c r="C98" s="569"/>
      <c r="D98" s="569"/>
      <c r="E98" s="569"/>
      <c r="F98" s="569"/>
      <c r="G98" s="569"/>
      <c r="H98" s="569"/>
      <c r="I98" s="569"/>
      <c r="J98" s="570" t="str">
        <f aca="false">IF(基本情報入力シート!M137="","",基本情報入力シート!M137)</f>
        <v/>
      </c>
      <c r="K98" s="571" t="str">
        <f aca="false">IF(基本情報入力シート!R137="","",基本情報入力シート!R137)</f>
        <v/>
      </c>
      <c r="L98" s="571" t="str">
        <f aca="false">IF(基本情報入力シート!W137="","",基本情報入力シート!W137)</f>
        <v/>
      </c>
      <c r="M98" s="572" t="str">
        <f aca="false">IF(基本情報入力シート!X137="","",基本情報入力シート!X137)</f>
        <v/>
      </c>
      <c r="N98" s="573" t="str">
        <f aca="false">IF(基本情報入力シート!Y137="","",基本情報入力シート!Y137)</f>
        <v/>
      </c>
      <c r="O98" s="638"/>
      <c r="P98" s="639"/>
      <c r="Q98" s="639"/>
      <c r="R98" s="640" t="e">
        <f aca="false">IFERROR(IF('別紙様式3-2（４・５月）'!Z100="ベア加算","",P98*VLOOKUP(N98,【参考】数式用!$AD$2:$AH$27,MATCH(O98,【参考】数式用!$K$4:$N$4,0)+1,0)),""))))</f>
        <v>#N/A</v>
      </c>
      <c r="S98" s="641"/>
      <c r="T98" s="642"/>
      <c r="U98" s="642"/>
      <c r="V98" s="643" t="e">
        <f aca="false">IFERROR(P98*VLOOKUP(AF98,【参考】数式用4!$DC$3:$DZ$106,MATCH(N98,【参考】数式用4!$DC$2:$DZ$2,0)),"")))</f>
        <v>#N/A</v>
      </c>
      <c r="W98" s="644"/>
      <c r="X98" s="645"/>
      <c r="Y98" s="646" t="e">
        <f aca="false">IFERROR(IF('別紙様式3-2（４・５月）'!Z100="ベア加算","",W98*VLOOKUP(N98,【参考】数式用!$AD$2:$AH$27,MATCH(O98,【参考】数式用!$K$4:$N$4,0)+1,0)),""))))</f>
        <v>#N/A</v>
      </c>
      <c r="Z98" s="646"/>
      <c r="AA98" s="641"/>
      <c r="AB98" s="647"/>
      <c r="AC98" s="648" t="e">
        <f aca="false">IFERROR(X98*VLOOKUP(AG98,【参考】数式用4!$DC$3:$DZ$106,MATCH(N98,【参考】数式用4!$DC$2:$DZ$2,0)),"")))</f>
        <v>#N/A</v>
      </c>
      <c r="AD98" s="565" t="str">
        <f aca="false">IF(OR(O98="新加算Ⅰ",O98="新加算Ⅱ",O98="新加算Ⅴ（１）",O98="新加算Ⅴ（２）",O98="新加算Ⅴ（３）",O98="新加算Ⅴ（４）",O98="新加算Ⅴ（５）",O98="新加算Ⅴ（６）",O98="新加算Ⅴ（７）",O98="新加算Ⅴ（９）",O98="新加算Ⅴ（10）",O98="新加算Ⅴ（12）"),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E98" s="566" t="str">
        <f aca="false">IF(OR(W98="新加算Ⅰ",W98="新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F98" s="636" t="str">
        <f aca="false">IF(O98="","",'別紙様式3-2（４・５月）'!O100&amp;'別紙様式3-2（４・５月）'!P100&amp;'別紙様式3-2（４・５月）'!Q100&amp;"から"&amp;O98)</f>
        <v/>
      </c>
      <c r="AG98" s="636" t="str">
        <f aca="false">IF(OR(W98="",W98="―"),"",'別紙様式3-2（４・５月）'!O100&amp;'別紙様式3-2（４・５月）'!P100&amp;'別紙様式3-2（４・５月）'!Q100&amp;"から"&amp;W98)</f>
        <v/>
      </c>
    </row>
    <row r="99" customFormat="false" ht="24.95" hidden="false" customHeight="true" outlineLevel="0" collapsed="false">
      <c r="A99" s="637" t="n">
        <v>86</v>
      </c>
      <c r="B99" s="569" t="str">
        <f aca="false">IF(基本情報入力シート!C138="","",基本情報入力シート!C138)</f>
        <v/>
      </c>
      <c r="C99" s="569"/>
      <c r="D99" s="569"/>
      <c r="E99" s="569"/>
      <c r="F99" s="569"/>
      <c r="G99" s="569"/>
      <c r="H99" s="569"/>
      <c r="I99" s="569"/>
      <c r="J99" s="570" t="str">
        <f aca="false">IF(基本情報入力シート!M138="","",基本情報入力シート!M138)</f>
        <v/>
      </c>
      <c r="K99" s="571" t="str">
        <f aca="false">IF(基本情報入力シート!R138="","",基本情報入力シート!R138)</f>
        <v/>
      </c>
      <c r="L99" s="571" t="str">
        <f aca="false">IF(基本情報入力シート!W138="","",基本情報入力シート!W138)</f>
        <v/>
      </c>
      <c r="M99" s="572" t="str">
        <f aca="false">IF(基本情報入力シート!X138="","",基本情報入力シート!X138)</f>
        <v/>
      </c>
      <c r="N99" s="573" t="str">
        <f aca="false">IF(基本情報入力シート!Y138="","",基本情報入力シート!Y138)</f>
        <v/>
      </c>
      <c r="O99" s="638"/>
      <c r="P99" s="639"/>
      <c r="Q99" s="639"/>
      <c r="R99" s="640" t="e">
        <f aca="false">IFERROR(IF('別紙様式3-2（４・５月）'!Z101="ベア加算","",P99*VLOOKUP(N99,【参考】数式用!$AD$2:$AH$27,MATCH(O99,【参考】数式用!$K$4:$N$4,0)+1,0)),""))))</f>
        <v>#N/A</v>
      </c>
      <c r="S99" s="641"/>
      <c r="T99" s="642"/>
      <c r="U99" s="642"/>
      <c r="V99" s="643" t="e">
        <f aca="false">IFERROR(P99*VLOOKUP(AF99,【参考】数式用4!$DC$3:$DZ$106,MATCH(N99,【参考】数式用4!$DC$2:$DZ$2,0)),"")))</f>
        <v>#N/A</v>
      </c>
      <c r="W99" s="644"/>
      <c r="X99" s="645"/>
      <c r="Y99" s="646" t="e">
        <f aca="false">IFERROR(IF('別紙様式3-2（４・５月）'!Z101="ベア加算","",W99*VLOOKUP(N99,【参考】数式用!$AD$2:$AH$27,MATCH(O99,【参考】数式用!$K$4:$N$4,0)+1,0)),""))))</f>
        <v>#N/A</v>
      </c>
      <c r="Z99" s="646"/>
      <c r="AA99" s="641"/>
      <c r="AB99" s="647"/>
      <c r="AC99" s="648" t="e">
        <f aca="false">IFERROR(X99*VLOOKUP(AG99,【参考】数式用4!$DC$3:$DZ$106,MATCH(N99,【参考】数式用4!$DC$2:$DZ$2,0)),"")))</f>
        <v>#N/A</v>
      </c>
      <c r="AD99" s="565" t="str">
        <f aca="false">IF(OR(O99="新加算Ⅰ",O99="新加算Ⅱ",O99="新加算Ⅴ（１）",O99="新加算Ⅴ（２）",O99="新加算Ⅴ（３）",O99="新加算Ⅴ（４）",O99="新加算Ⅴ（５）",O99="新加算Ⅴ（６）",O99="新加算Ⅴ（７）",O99="新加算Ⅴ（９）",O99="新加算Ⅴ（10）",O99="新加算Ⅴ（12）"),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E99" s="566" t="str">
        <f aca="false">IF(OR(W99="新加算Ⅰ",W99="新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F99" s="636" t="str">
        <f aca="false">IF(O99="","",'別紙様式3-2（４・５月）'!O101&amp;'別紙様式3-2（４・５月）'!P101&amp;'別紙様式3-2（４・５月）'!Q101&amp;"から"&amp;O99)</f>
        <v/>
      </c>
      <c r="AG99" s="636" t="str">
        <f aca="false">IF(OR(W99="",W99="―"),"",'別紙様式3-2（４・５月）'!O101&amp;'別紙様式3-2（４・５月）'!P101&amp;'別紙様式3-2（４・５月）'!Q101&amp;"から"&amp;W99)</f>
        <v/>
      </c>
    </row>
    <row r="100" customFormat="false" ht="24.95" hidden="false" customHeight="true" outlineLevel="0" collapsed="false">
      <c r="A100" s="637" t="n">
        <v>87</v>
      </c>
      <c r="B100" s="569" t="str">
        <f aca="false">IF(基本情報入力シート!C139="","",基本情報入力シート!C139)</f>
        <v/>
      </c>
      <c r="C100" s="569"/>
      <c r="D100" s="569"/>
      <c r="E100" s="569"/>
      <c r="F100" s="569"/>
      <c r="G100" s="569"/>
      <c r="H100" s="569"/>
      <c r="I100" s="569"/>
      <c r="J100" s="570" t="str">
        <f aca="false">IF(基本情報入力シート!M139="","",基本情報入力シート!M139)</f>
        <v/>
      </c>
      <c r="K100" s="571" t="str">
        <f aca="false">IF(基本情報入力シート!R139="","",基本情報入力シート!R139)</f>
        <v/>
      </c>
      <c r="L100" s="571" t="str">
        <f aca="false">IF(基本情報入力シート!W139="","",基本情報入力シート!W139)</f>
        <v/>
      </c>
      <c r="M100" s="572" t="str">
        <f aca="false">IF(基本情報入力シート!X139="","",基本情報入力シート!X139)</f>
        <v/>
      </c>
      <c r="N100" s="573" t="str">
        <f aca="false">IF(基本情報入力シート!Y139="","",基本情報入力シート!Y139)</f>
        <v/>
      </c>
      <c r="O100" s="638"/>
      <c r="P100" s="639"/>
      <c r="Q100" s="639"/>
      <c r="R100" s="640" t="e">
        <f aca="false">IFERROR(IF('別紙様式3-2（４・５月）'!Z102="ベア加算","",P100*VLOOKUP(N100,【参考】数式用!$AD$2:$AH$27,MATCH(O100,【参考】数式用!$K$4:$N$4,0)+1,0)),""))))</f>
        <v>#N/A</v>
      </c>
      <c r="S100" s="641"/>
      <c r="T100" s="642"/>
      <c r="U100" s="642"/>
      <c r="V100" s="643" t="e">
        <f aca="false">IFERROR(P100*VLOOKUP(AF100,【参考】数式用4!$DC$3:$DZ$106,MATCH(N100,【参考】数式用4!$DC$2:$DZ$2,0)),"")))</f>
        <v>#N/A</v>
      </c>
      <c r="W100" s="644"/>
      <c r="X100" s="645"/>
      <c r="Y100" s="646" t="e">
        <f aca="false">IFERROR(IF('別紙様式3-2（４・５月）'!Z102="ベア加算","",W100*VLOOKUP(N100,【参考】数式用!$AD$2:$AH$27,MATCH(O100,【参考】数式用!$K$4:$N$4,0)+1,0)),""))))</f>
        <v>#N/A</v>
      </c>
      <c r="Z100" s="646"/>
      <c r="AA100" s="641"/>
      <c r="AB100" s="647"/>
      <c r="AC100" s="648" t="e">
        <f aca="false">IFERROR(X100*VLOOKUP(AG100,【参考】数式用4!$DC$3:$DZ$106,MATCH(N100,【参考】数式用4!$DC$2:$DZ$2,0)),"")))</f>
        <v>#N/A</v>
      </c>
      <c r="AD100" s="565" t="str">
        <f aca="false">IF(OR(O100="新加算Ⅰ",O100="新加算Ⅱ",O100="新加算Ⅴ（１）",O100="新加算Ⅴ（２）",O100="新加算Ⅴ（３）",O100="新加算Ⅴ（４）",O100="新加算Ⅴ（５）",O100="新加算Ⅴ（６）",O100="新加算Ⅴ（７）",O100="新加算Ⅴ（９）",O100="新加算Ⅴ（10）",O100="新加算Ⅴ（12）"),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E100" s="566" t="str">
        <f aca="false">IF(OR(W100="新加算Ⅰ",W100="新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F100" s="636" t="str">
        <f aca="false">IF(O100="","",'別紙様式3-2（４・５月）'!O102&amp;'別紙様式3-2（４・５月）'!P102&amp;'別紙様式3-2（４・５月）'!Q102&amp;"から"&amp;O100)</f>
        <v/>
      </c>
      <c r="AG100" s="636" t="str">
        <f aca="false">IF(OR(W100="",W100="―"),"",'別紙様式3-2（４・５月）'!O102&amp;'別紙様式3-2（４・５月）'!P102&amp;'別紙様式3-2（４・５月）'!Q102&amp;"から"&amp;W100)</f>
        <v/>
      </c>
    </row>
    <row r="101" customFormat="false" ht="24.95" hidden="false" customHeight="true" outlineLevel="0" collapsed="false">
      <c r="A101" s="637" t="n">
        <v>88</v>
      </c>
      <c r="B101" s="569" t="str">
        <f aca="false">IF(基本情報入力シート!C140="","",基本情報入力シート!C140)</f>
        <v/>
      </c>
      <c r="C101" s="569"/>
      <c r="D101" s="569"/>
      <c r="E101" s="569"/>
      <c r="F101" s="569"/>
      <c r="G101" s="569"/>
      <c r="H101" s="569"/>
      <c r="I101" s="569"/>
      <c r="J101" s="570" t="str">
        <f aca="false">IF(基本情報入力シート!M140="","",基本情報入力シート!M140)</f>
        <v/>
      </c>
      <c r="K101" s="571" t="str">
        <f aca="false">IF(基本情報入力シート!R140="","",基本情報入力シート!R140)</f>
        <v/>
      </c>
      <c r="L101" s="571" t="str">
        <f aca="false">IF(基本情報入力シート!W140="","",基本情報入力シート!W140)</f>
        <v/>
      </c>
      <c r="M101" s="572" t="str">
        <f aca="false">IF(基本情報入力シート!X140="","",基本情報入力シート!X140)</f>
        <v/>
      </c>
      <c r="N101" s="573" t="str">
        <f aca="false">IF(基本情報入力シート!Y140="","",基本情報入力シート!Y140)</f>
        <v/>
      </c>
      <c r="O101" s="638"/>
      <c r="P101" s="639"/>
      <c r="Q101" s="639"/>
      <c r="R101" s="640" t="e">
        <f aca="false">IFERROR(IF('別紙様式3-2（４・５月）'!Z103="ベア加算","",P101*VLOOKUP(N101,【参考】数式用!$AD$2:$AH$27,MATCH(O101,【参考】数式用!$K$4:$N$4,0)+1,0)),""))))</f>
        <v>#N/A</v>
      </c>
      <c r="S101" s="641"/>
      <c r="T101" s="642"/>
      <c r="U101" s="642"/>
      <c r="V101" s="643" t="e">
        <f aca="false">IFERROR(P101*VLOOKUP(AF101,【参考】数式用4!$DC$3:$DZ$106,MATCH(N101,【参考】数式用4!$DC$2:$DZ$2,0)),"")))</f>
        <v>#N/A</v>
      </c>
      <c r="W101" s="644"/>
      <c r="X101" s="645"/>
      <c r="Y101" s="646" t="e">
        <f aca="false">IFERROR(IF('別紙様式3-2（４・５月）'!Z103="ベア加算","",W101*VLOOKUP(N101,【参考】数式用!$AD$2:$AH$27,MATCH(O101,【参考】数式用!$K$4:$N$4,0)+1,0)),""))))</f>
        <v>#N/A</v>
      </c>
      <c r="Z101" s="646"/>
      <c r="AA101" s="641"/>
      <c r="AB101" s="647"/>
      <c r="AC101" s="648" t="e">
        <f aca="false">IFERROR(X101*VLOOKUP(AG101,【参考】数式用4!$DC$3:$DZ$106,MATCH(N101,【参考】数式用4!$DC$2:$DZ$2,0)),"")))</f>
        <v>#N/A</v>
      </c>
      <c r="AD101" s="565" t="str">
        <f aca="false">IF(OR(O101="新加算Ⅰ",O101="新加算Ⅱ",O101="新加算Ⅴ（１）",O101="新加算Ⅴ（２）",O101="新加算Ⅴ（３）",O101="新加算Ⅴ（４）",O101="新加算Ⅴ（５）",O101="新加算Ⅴ（６）",O101="新加算Ⅴ（７）",O101="新加算Ⅴ（９）",O101="新加算Ⅴ（10）",O101="新加算Ⅴ（12）"),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E101" s="566" t="str">
        <f aca="false">IF(OR(W101="新加算Ⅰ",W101="新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F101" s="636" t="str">
        <f aca="false">IF(O101="","",'別紙様式3-2（４・５月）'!O103&amp;'別紙様式3-2（４・５月）'!P103&amp;'別紙様式3-2（４・５月）'!Q103&amp;"から"&amp;O101)</f>
        <v/>
      </c>
      <c r="AG101" s="636" t="str">
        <f aca="false">IF(OR(W101="",W101="―"),"",'別紙様式3-2（４・５月）'!O103&amp;'別紙様式3-2（４・５月）'!P103&amp;'別紙様式3-2（４・５月）'!Q103&amp;"から"&amp;W101)</f>
        <v/>
      </c>
    </row>
    <row r="102" customFormat="false" ht="24.95" hidden="false" customHeight="true" outlineLevel="0" collapsed="false">
      <c r="A102" s="637" t="n">
        <v>89</v>
      </c>
      <c r="B102" s="569" t="str">
        <f aca="false">IF(基本情報入力シート!C141="","",基本情報入力シート!C141)</f>
        <v/>
      </c>
      <c r="C102" s="569"/>
      <c r="D102" s="569"/>
      <c r="E102" s="569"/>
      <c r="F102" s="569"/>
      <c r="G102" s="569"/>
      <c r="H102" s="569"/>
      <c r="I102" s="569"/>
      <c r="J102" s="570" t="str">
        <f aca="false">IF(基本情報入力シート!M141="","",基本情報入力シート!M141)</f>
        <v/>
      </c>
      <c r="K102" s="571" t="str">
        <f aca="false">IF(基本情報入力シート!R141="","",基本情報入力シート!R141)</f>
        <v/>
      </c>
      <c r="L102" s="571" t="str">
        <f aca="false">IF(基本情報入力シート!W141="","",基本情報入力シート!W141)</f>
        <v/>
      </c>
      <c r="M102" s="572" t="str">
        <f aca="false">IF(基本情報入力シート!X141="","",基本情報入力シート!X141)</f>
        <v/>
      </c>
      <c r="N102" s="573" t="str">
        <f aca="false">IF(基本情報入力シート!Y141="","",基本情報入力シート!Y141)</f>
        <v/>
      </c>
      <c r="O102" s="638"/>
      <c r="P102" s="639"/>
      <c r="Q102" s="639"/>
      <c r="R102" s="640" t="e">
        <f aca="false">IFERROR(IF('別紙様式3-2（４・５月）'!Z104="ベア加算","",P102*VLOOKUP(N102,【参考】数式用!$AD$2:$AH$27,MATCH(O102,【参考】数式用!$K$4:$N$4,0)+1,0)),""))))</f>
        <v>#N/A</v>
      </c>
      <c r="S102" s="641"/>
      <c r="T102" s="642"/>
      <c r="U102" s="642"/>
      <c r="V102" s="643" t="e">
        <f aca="false">IFERROR(P102*VLOOKUP(AF102,【参考】数式用4!$DC$3:$DZ$106,MATCH(N102,【参考】数式用4!$DC$2:$DZ$2,0)),"")))</f>
        <v>#N/A</v>
      </c>
      <c r="W102" s="644"/>
      <c r="X102" s="645"/>
      <c r="Y102" s="646" t="e">
        <f aca="false">IFERROR(IF('別紙様式3-2（４・５月）'!Z104="ベア加算","",W102*VLOOKUP(N102,【参考】数式用!$AD$2:$AH$27,MATCH(O102,【参考】数式用!$K$4:$N$4,0)+1,0)),""))))</f>
        <v>#N/A</v>
      </c>
      <c r="Z102" s="646"/>
      <c r="AA102" s="641"/>
      <c r="AB102" s="647"/>
      <c r="AC102" s="648" t="e">
        <f aca="false">IFERROR(X102*VLOOKUP(AG102,【参考】数式用4!$DC$3:$DZ$106,MATCH(N102,【参考】数式用4!$DC$2:$DZ$2,0)),"")))</f>
        <v>#N/A</v>
      </c>
      <c r="AD102" s="565" t="str">
        <f aca="false">IF(OR(O102="新加算Ⅰ",O102="新加算Ⅱ",O102="新加算Ⅴ（１）",O102="新加算Ⅴ（２）",O102="新加算Ⅴ（３）",O102="新加算Ⅴ（４）",O102="新加算Ⅴ（５）",O102="新加算Ⅴ（６）",O102="新加算Ⅴ（７）",O102="新加算Ⅴ（９）",O102="新加算Ⅴ（10）",O102="新加算Ⅴ（12）"),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E102" s="566" t="str">
        <f aca="false">IF(OR(W102="新加算Ⅰ",W102="新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F102" s="636" t="str">
        <f aca="false">IF(O102="","",'別紙様式3-2（４・５月）'!O104&amp;'別紙様式3-2（４・５月）'!P104&amp;'別紙様式3-2（４・５月）'!Q104&amp;"から"&amp;O102)</f>
        <v/>
      </c>
      <c r="AG102" s="636" t="str">
        <f aca="false">IF(OR(W102="",W102="―"),"",'別紙様式3-2（４・５月）'!O104&amp;'別紙様式3-2（４・５月）'!P104&amp;'別紙様式3-2（４・５月）'!Q104&amp;"から"&amp;W102)</f>
        <v/>
      </c>
    </row>
    <row r="103" customFormat="false" ht="24.95" hidden="false" customHeight="true" outlineLevel="0" collapsed="false">
      <c r="A103" s="637" t="n">
        <v>90</v>
      </c>
      <c r="B103" s="569" t="str">
        <f aca="false">IF(基本情報入力シート!C142="","",基本情報入力シート!C142)</f>
        <v/>
      </c>
      <c r="C103" s="569"/>
      <c r="D103" s="569"/>
      <c r="E103" s="569"/>
      <c r="F103" s="569"/>
      <c r="G103" s="569"/>
      <c r="H103" s="569"/>
      <c r="I103" s="569"/>
      <c r="J103" s="570" t="str">
        <f aca="false">IF(基本情報入力シート!M142="","",基本情報入力シート!M142)</f>
        <v/>
      </c>
      <c r="K103" s="571" t="str">
        <f aca="false">IF(基本情報入力シート!R142="","",基本情報入力シート!R142)</f>
        <v/>
      </c>
      <c r="L103" s="571" t="str">
        <f aca="false">IF(基本情報入力シート!W142="","",基本情報入力シート!W142)</f>
        <v/>
      </c>
      <c r="M103" s="572" t="str">
        <f aca="false">IF(基本情報入力シート!X142="","",基本情報入力シート!X142)</f>
        <v/>
      </c>
      <c r="N103" s="573" t="str">
        <f aca="false">IF(基本情報入力シート!Y142="","",基本情報入力シート!Y142)</f>
        <v/>
      </c>
      <c r="O103" s="638"/>
      <c r="P103" s="639"/>
      <c r="Q103" s="639"/>
      <c r="R103" s="640" t="e">
        <f aca="false">IFERROR(IF('別紙様式3-2（４・５月）'!Z105="ベア加算","",P103*VLOOKUP(N103,【参考】数式用!$AD$2:$AH$27,MATCH(O103,【参考】数式用!$K$4:$N$4,0)+1,0)),""))))</f>
        <v>#N/A</v>
      </c>
      <c r="S103" s="641"/>
      <c r="T103" s="642"/>
      <c r="U103" s="642"/>
      <c r="V103" s="643" t="e">
        <f aca="false">IFERROR(P103*VLOOKUP(AF103,【参考】数式用4!$DC$3:$DZ$106,MATCH(N103,【参考】数式用4!$DC$2:$DZ$2,0)),"")))</f>
        <v>#N/A</v>
      </c>
      <c r="W103" s="644"/>
      <c r="X103" s="645"/>
      <c r="Y103" s="646" t="e">
        <f aca="false">IFERROR(IF('別紙様式3-2（４・５月）'!Z105="ベア加算","",W103*VLOOKUP(N103,【参考】数式用!$AD$2:$AH$27,MATCH(O103,【参考】数式用!$K$4:$N$4,0)+1,0)),""))))</f>
        <v>#N/A</v>
      </c>
      <c r="Z103" s="646"/>
      <c r="AA103" s="641"/>
      <c r="AB103" s="647"/>
      <c r="AC103" s="648" t="e">
        <f aca="false">IFERROR(X103*VLOOKUP(AG103,【参考】数式用4!$DC$3:$DZ$106,MATCH(N103,【参考】数式用4!$DC$2:$DZ$2,0)),"")))</f>
        <v>#N/A</v>
      </c>
      <c r="AD103" s="565" t="str">
        <f aca="false">IF(OR(O103="新加算Ⅰ",O103="新加算Ⅱ",O103="新加算Ⅴ（１）",O103="新加算Ⅴ（２）",O103="新加算Ⅴ（３）",O103="新加算Ⅴ（４）",O103="新加算Ⅴ（５）",O103="新加算Ⅴ（６）",O103="新加算Ⅴ（７）",O103="新加算Ⅴ（９）",O103="新加算Ⅴ（10）",O103="新加算Ⅴ（12）"),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E103" s="566" t="str">
        <f aca="false">IF(OR(W103="新加算Ⅰ",W103="新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F103" s="636" t="str">
        <f aca="false">IF(O103="","",'別紙様式3-2（４・５月）'!O105&amp;'別紙様式3-2（４・５月）'!P105&amp;'別紙様式3-2（４・５月）'!Q105&amp;"から"&amp;O103)</f>
        <v/>
      </c>
      <c r="AG103" s="636" t="str">
        <f aca="false">IF(OR(W103="",W103="―"),"",'別紙様式3-2（４・５月）'!O105&amp;'別紙様式3-2（４・５月）'!P105&amp;'別紙様式3-2（４・５月）'!Q105&amp;"から"&amp;W103)</f>
        <v/>
      </c>
    </row>
    <row r="104" customFormat="false" ht="24.95" hidden="false" customHeight="true" outlineLevel="0" collapsed="false">
      <c r="A104" s="637" t="n">
        <v>91</v>
      </c>
      <c r="B104" s="569" t="str">
        <f aca="false">IF(基本情報入力シート!C143="","",基本情報入力シート!C143)</f>
        <v/>
      </c>
      <c r="C104" s="569"/>
      <c r="D104" s="569"/>
      <c r="E104" s="569"/>
      <c r="F104" s="569"/>
      <c r="G104" s="569"/>
      <c r="H104" s="569"/>
      <c r="I104" s="569"/>
      <c r="J104" s="570" t="str">
        <f aca="false">IF(基本情報入力シート!M143="","",基本情報入力シート!M143)</f>
        <v/>
      </c>
      <c r="K104" s="571" t="str">
        <f aca="false">IF(基本情報入力シート!R143="","",基本情報入力シート!R143)</f>
        <v/>
      </c>
      <c r="L104" s="571" t="str">
        <f aca="false">IF(基本情報入力シート!W143="","",基本情報入力シート!W143)</f>
        <v/>
      </c>
      <c r="M104" s="572" t="str">
        <f aca="false">IF(基本情報入力シート!X143="","",基本情報入力シート!X143)</f>
        <v/>
      </c>
      <c r="N104" s="573" t="str">
        <f aca="false">IF(基本情報入力シート!Y143="","",基本情報入力シート!Y143)</f>
        <v/>
      </c>
      <c r="O104" s="638"/>
      <c r="P104" s="639"/>
      <c r="Q104" s="639"/>
      <c r="R104" s="640" t="e">
        <f aca="false">IFERROR(IF('別紙様式3-2（４・５月）'!Z106="ベア加算","",P104*VLOOKUP(N104,【参考】数式用!$AD$2:$AH$27,MATCH(O104,【参考】数式用!$K$4:$N$4,0)+1,0)),""))))</f>
        <v>#N/A</v>
      </c>
      <c r="S104" s="641"/>
      <c r="T104" s="642"/>
      <c r="U104" s="642"/>
      <c r="V104" s="643" t="e">
        <f aca="false">IFERROR(P104*VLOOKUP(AF104,【参考】数式用4!$DC$3:$DZ$106,MATCH(N104,【参考】数式用4!$DC$2:$DZ$2,0)),"")))</f>
        <v>#N/A</v>
      </c>
      <c r="W104" s="644"/>
      <c r="X104" s="645"/>
      <c r="Y104" s="646" t="e">
        <f aca="false">IFERROR(IF('別紙様式3-2（４・５月）'!Z106="ベア加算","",W104*VLOOKUP(N104,【参考】数式用!$AD$2:$AH$27,MATCH(O104,【参考】数式用!$K$4:$N$4,0)+1,0)),""))))</f>
        <v>#N/A</v>
      </c>
      <c r="Z104" s="646"/>
      <c r="AA104" s="641"/>
      <c r="AB104" s="647"/>
      <c r="AC104" s="648" t="e">
        <f aca="false">IFERROR(X104*VLOOKUP(AG104,【参考】数式用4!$DC$3:$DZ$106,MATCH(N104,【参考】数式用4!$DC$2:$DZ$2,0)),"")))</f>
        <v>#N/A</v>
      </c>
      <c r="AD104" s="565" t="str">
        <f aca="false">IF(OR(O104="新加算Ⅰ",O104="新加算Ⅱ",O104="新加算Ⅴ（１）",O104="新加算Ⅴ（２）",O104="新加算Ⅴ（３）",O104="新加算Ⅴ（４）",O104="新加算Ⅴ（５）",O104="新加算Ⅴ（６）",O104="新加算Ⅴ（７）",O104="新加算Ⅴ（９）",O104="新加算Ⅴ（10）",O104="新加算Ⅴ（12）"),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E104" s="566" t="str">
        <f aca="false">IF(OR(W104="新加算Ⅰ",W104="新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F104" s="636" t="str">
        <f aca="false">IF(O104="","",'別紙様式3-2（４・５月）'!O106&amp;'別紙様式3-2（４・５月）'!P106&amp;'別紙様式3-2（４・５月）'!Q106&amp;"から"&amp;O104)</f>
        <v/>
      </c>
      <c r="AG104" s="636" t="str">
        <f aca="false">IF(OR(W104="",W104="―"),"",'別紙様式3-2（４・５月）'!O106&amp;'別紙様式3-2（４・５月）'!P106&amp;'別紙様式3-2（４・５月）'!Q106&amp;"から"&amp;W104)</f>
        <v/>
      </c>
    </row>
    <row r="105" customFormat="false" ht="24.95" hidden="false" customHeight="true" outlineLevel="0" collapsed="false">
      <c r="A105" s="637" t="n">
        <v>92</v>
      </c>
      <c r="B105" s="569" t="str">
        <f aca="false">IF(基本情報入力シート!C144="","",基本情報入力シート!C144)</f>
        <v/>
      </c>
      <c r="C105" s="569"/>
      <c r="D105" s="569"/>
      <c r="E105" s="569"/>
      <c r="F105" s="569"/>
      <c r="G105" s="569"/>
      <c r="H105" s="569"/>
      <c r="I105" s="569"/>
      <c r="J105" s="570" t="str">
        <f aca="false">IF(基本情報入力シート!M144="","",基本情報入力シート!M144)</f>
        <v/>
      </c>
      <c r="K105" s="571" t="str">
        <f aca="false">IF(基本情報入力シート!R144="","",基本情報入力シート!R144)</f>
        <v/>
      </c>
      <c r="L105" s="571" t="str">
        <f aca="false">IF(基本情報入力シート!W144="","",基本情報入力シート!W144)</f>
        <v/>
      </c>
      <c r="M105" s="572" t="str">
        <f aca="false">IF(基本情報入力シート!X144="","",基本情報入力シート!X144)</f>
        <v/>
      </c>
      <c r="N105" s="573" t="str">
        <f aca="false">IF(基本情報入力シート!Y144="","",基本情報入力シート!Y144)</f>
        <v/>
      </c>
      <c r="O105" s="638"/>
      <c r="P105" s="639"/>
      <c r="Q105" s="639"/>
      <c r="R105" s="640" t="e">
        <f aca="false">IFERROR(IF('別紙様式3-2（４・５月）'!Z107="ベア加算","",P105*VLOOKUP(N105,【参考】数式用!$AD$2:$AH$27,MATCH(O105,【参考】数式用!$K$4:$N$4,0)+1,0)),""))))</f>
        <v>#N/A</v>
      </c>
      <c r="S105" s="641"/>
      <c r="T105" s="642"/>
      <c r="U105" s="642"/>
      <c r="V105" s="643" t="e">
        <f aca="false">IFERROR(P105*VLOOKUP(AF105,【参考】数式用4!$DC$3:$DZ$106,MATCH(N105,【参考】数式用4!$DC$2:$DZ$2,0)),"")))</f>
        <v>#N/A</v>
      </c>
      <c r="W105" s="644"/>
      <c r="X105" s="645"/>
      <c r="Y105" s="646" t="e">
        <f aca="false">IFERROR(IF('別紙様式3-2（４・５月）'!Z107="ベア加算","",W105*VLOOKUP(N105,【参考】数式用!$AD$2:$AH$27,MATCH(O105,【参考】数式用!$K$4:$N$4,0)+1,0)),""))))</f>
        <v>#N/A</v>
      </c>
      <c r="Z105" s="646"/>
      <c r="AA105" s="641"/>
      <c r="AB105" s="647"/>
      <c r="AC105" s="648" t="e">
        <f aca="false">IFERROR(X105*VLOOKUP(AG105,【参考】数式用4!$DC$3:$DZ$106,MATCH(N105,【参考】数式用4!$DC$2:$DZ$2,0)),"")))</f>
        <v>#N/A</v>
      </c>
      <c r="AD105" s="565" t="str">
        <f aca="false">IF(OR(O105="新加算Ⅰ",O105="新加算Ⅱ",O105="新加算Ⅴ（１）",O105="新加算Ⅴ（２）",O105="新加算Ⅴ（３）",O105="新加算Ⅴ（４）",O105="新加算Ⅴ（５）",O105="新加算Ⅴ（６）",O105="新加算Ⅴ（７）",O105="新加算Ⅴ（９）",O105="新加算Ⅴ（10）",O105="新加算Ⅴ（12）"),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E105" s="566" t="str">
        <f aca="false">IF(OR(W105="新加算Ⅰ",W105="新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F105" s="636" t="str">
        <f aca="false">IF(O105="","",'別紙様式3-2（４・５月）'!O107&amp;'別紙様式3-2（４・５月）'!P107&amp;'別紙様式3-2（４・５月）'!Q107&amp;"から"&amp;O105)</f>
        <v/>
      </c>
      <c r="AG105" s="636" t="str">
        <f aca="false">IF(OR(W105="",W105="―"),"",'別紙様式3-2（４・５月）'!O107&amp;'別紙様式3-2（４・５月）'!P107&amp;'別紙様式3-2（４・５月）'!Q107&amp;"から"&amp;W105)</f>
        <v/>
      </c>
    </row>
    <row r="106" customFormat="false" ht="24.95" hidden="false" customHeight="true" outlineLevel="0" collapsed="false">
      <c r="A106" s="637" t="n">
        <v>93</v>
      </c>
      <c r="B106" s="569" t="str">
        <f aca="false">IF(基本情報入力シート!C145="","",基本情報入力シート!C145)</f>
        <v/>
      </c>
      <c r="C106" s="569"/>
      <c r="D106" s="569"/>
      <c r="E106" s="569"/>
      <c r="F106" s="569"/>
      <c r="G106" s="569"/>
      <c r="H106" s="569"/>
      <c r="I106" s="569"/>
      <c r="J106" s="570" t="str">
        <f aca="false">IF(基本情報入力シート!M145="","",基本情報入力シート!M145)</f>
        <v/>
      </c>
      <c r="K106" s="571" t="str">
        <f aca="false">IF(基本情報入力シート!R145="","",基本情報入力シート!R145)</f>
        <v/>
      </c>
      <c r="L106" s="571" t="str">
        <f aca="false">IF(基本情報入力シート!W145="","",基本情報入力シート!W145)</f>
        <v/>
      </c>
      <c r="M106" s="572" t="str">
        <f aca="false">IF(基本情報入力シート!X145="","",基本情報入力シート!X145)</f>
        <v/>
      </c>
      <c r="N106" s="573" t="str">
        <f aca="false">IF(基本情報入力シート!Y145="","",基本情報入力シート!Y145)</f>
        <v/>
      </c>
      <c r="O106" s="638"/>
      <c r="P106" s="639"/>
      <c r="Q106" s="639"/>
      <c r="R106" s="640" t="e">
        <f aca="false">IFERROR(IF('別紙様式3-2（４・５月）'!Z108="ベア加算","",P106*VLOOKUP(N106,【参考】数式用!$AD$2:$AH$27,MATCH(O106,【参考】数式用!$K$4:$N$4,0)+1,0)),""))))</f>
        <v>#N/A</v>
      </c>
      <c r="S106" s="641"/>
      <c r="T106" s="642"/>
      <c r="U106" s="642"/>
      <c r="V106" s="643" t="e">
        <f aca="false">IFERROR(P106*VLOOKUP(AF106,【参考】数式用4!$DC$3:$DZ$106,MATCH(N106,【参考】数式用4!$DC$2:$DZ$2,0)),"")))</f>
        <v>#N/A</v>
      </c>
      <c r="W106" s="644"/>
      <c r="X106" s="645"/>
      <c r="Y106" s="646" t="e">
        <f aca="false">IFERROR(IF('別紙様式3-2（４・５月）'!Z108="ベア加算","",W106*VLOOKUP(N106,【参考】数式用!$AD$2:$AH$27,MATCH(O106,【参考】数式用!$K$4:$N$4,0)+1,0)),""))))</f>
        <v>#N/A</v>
      </c>
      <c r="Z106" s="646"/>
      <c r="AA106" s="641"/>
      <c r="AB106" s="647"/>
      <c r="AC106" s="648" t="e">
        <f aca="false">IFERROR(X106*VLOOKUP(AG106,【参考】数式用4!$DC$3:$DZ$106,MATCH(N106,【参考】数式用4!$DC$2:$DZ$2,0)),"")))</f>
        <v>#N/A</v>
      </c>
      <c r="AD106" s="565" t="str">
        <f aca="false">IF(OR(O106="新加算Ⅰ",O106="新加算Ⅱ",O106="新加算Ⅴ（１）",O106="新加算Ⅴ（２）",O106="新加算Ⅴ（３）",O106="新加算Ⅴ（４）",O106="新加算Ⅴ（５）",O106="新加算Ⅴ（６）",O106="新加算Ⅴ（７）",O106="新加算Ⅴ（９）",O106="新加算Ⅴ（10）",O106="新加算Ⅴ（12）"),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E106" s="566" t="str">
        <f aca="false">IF(OR(W106="新加算Ⅰ",W106="新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F106" s="636" t="str">
        <f aca="false">IF(O106="","",'別紙様式3-2（４・５月）'!O108&amp;'別紙様式3-2（４・５月）'!P108&amp;'別紙様式3-2（４・５月）'!Q108&amp;"から"&amp;O106)</f>
        <v/>
      </c>
      <c r="AG106" s="636" t="str">
        <f aca="false">IF(OR(W106="",W106="―"),"",'別紙様式3-2（４・５月）'!O108&amp;'別紙様式3-2（４・５月）'!P108&amp;'別紙様式3-2（４・５月）'!Q108&amp;"から"&amp;W106)</f>
        <v/>
      </c>
    </row>
    <row r="107" customFormat="false" ht="24.95" hidden="false" customHeight="true" outlineLevel="0" collapsed="false">
      <c r="A107" s="637" t="n">
        <v>94</v>
      </c>
      <c r="B107" s="569" t="str">
        <f aca="false">IF(基本情報入力シート!C146="","",基本情報入力シート!C146)</f>
        <v/>
      </c>
      <c r="C107" s="569"/>
      <c r="D107" s="569"/>
      <c r="E107" s="569"/>
      <c r="F107" s="569"/>
      <c r="G107" s="569"/>
      <c r="H107" s="569"/>
      <c r="I107" s="569"/>
      <c r="J107" s="570" t="str">
        <f aca="false">IF(基本情報入力シート!M146="","",基本情報入力シート!M146)</f>
        <v/>
      </c>
      <c r="K107" s="571" t="str">
        <f aca="false">IF(基本情報入力シート!R146="","",基本情報入力シート!R146)</f>
        <v/>
      </c>
      <c r="L107" s="571" t="str">
        <f aca="false">IF(基本情報入力シート!W146="","",基本情報入力シート!W146)</f>
        <v/>
      </c>
      <c r="M107" s="572" t="str">
        <f aca="false">IF(基本情報入力シート!X146="","",基本情報入力シート!X146)</f>
        <v/>
      </c>
      <c r="N107" s="573" t="str">
        <f aca="false">IF(基本情報入力シート!Y146="","",基本情報入力シート!Y146)</f>
        <v/>
      </c>
      <c r="O107" s="638"/>
      <c r="P107" s="639"/>
      <c r="Q107" s="639"/>
      <c r="R107" s="640" t="e">
        <f aca="false">IFERROR(IF('別紙様式3-2（４・５月）'!Z109="ベア加算","",P107*VLOOKUP(N107,【参考】数式用!$AD$2:$AH$27,MATCH(O107,【参考】数式用!$K$4:$N$4,0)+1,0)),""))))</f>
        <v>#N/A</v>
      </c>
      <c r="S107" s="641"/>
      <c r="T107" s="642"/>
      <c r="U107" s="642"/>
      <c r="V107" s="643" t="e">
        <f aca="false">IFERROR(P107*VLOOKUP(AF107,【参考】数式用4!$DC$3:$DZ$106,MATCH(N107,【参考】数式用4!$DC$2:$DZ$2,0)),"")))</f>
        <v>#N/A</v>
      </c>
      <c r="W107" s="644"/>
      <c r="X107" s="645"/>
      <c r="Y107" s="646" t="e">
        <f aca="false">IFERROR(IF('別紙様式3-2（４・５月）'!Z109="ベア加算","",W107*VLOOKUP(N107,【参考】数式用!$AD$2:$AH$27,MATCH(O107,【参考】数式用!$K$4:$N$4,0)+1,0)),""))))</f>
        <v>#N/A</v>
      </c>
      <c r="Z107" s="646"/>
      <c r="AA107" s="641"/>
      <c r="AB107" s="647"/>
      <c r="AC107" s="648" t="e">
        <f aca="false">IFERROR(X107*VLOOKUP(AG107,【参考】数式用4!$DC$3:$DZ$106,MATCH(N107,【参考】数式用4!$DC$2:$DZ$2,0)),"")))</f>
        <v>#N/A</v>
      </c>
      <c r="AD107" s="565" t="str">
        <f aca="false">IF(OR(O107="新加算Ⅰ",O107="新加算Ⅱ",O107="新加算Ⅴ（１）",O107="新加算Ⅴ（２）",O107="新加算Ⅴ（３）",O107="新加算Ⅴ（４）",O107="新加算Ⅴ（５）",O107="新加算Ⅴ（６）",O107="新加算Ⅴ（７）",O107="新加算Ⅴ（９）",O107="新加算Ⅴ（10）",O107="新加算Ⅴ（12）"),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E107" s="566" t="str">
        <f aca="false">IF(OR(W107="新加算Ⅰ",W107="新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F107" s="636" t="str">
        <f aca="false">IF(O107="","",'別紙様式3-2（４・５月）'!O109&amp;'別紙様式3-2（４・５月）'!P109&amp;'別紙様式3-2（４・５月）'!Q109&amp;"から"&amp;O107)</f>
        <v/>
      </c>
      <c r="AG107" s="636" t="str">
        <f aca="false">IF(OR(W107="",W107="―"),"",'別紙様式3-2（４・５月）'!O109&amp;'別紙様式3-2（４・５月）'!P109&amp;'別紙様式3-2（４・５月）'!Q109&amp;"から"&amp;W107)</f>
        <v/>
      </c>
    </row>
    <row r="108" customFormat="false" ht="24.95" hidden="false" customHeight="true" outlineLevel="0" collapsed="false">
      <c r="A108" s="637" t="n">
        <v>95</v>
      </c>
      <c r="B108" s="569" t="str">
        <f aca="false">IF(基本情報入力シート!C147="","",基本情報入力シート!C147)</f>
        <v/>
      </c>
      <c r="C108" s="569"/>
      <c r="D108" s="569"/>
      <c r="E108" s="569"/>
      <c r="F108" s="569"/>
      <c r="G108" s="569"/>
      <c r="H108" s="569"/>
      <c r="I108" s="569"/>
      <c r="J108" s="570" t="str">
        <f aca="false">IF(基本情報入力シート!M147="","",基本情報入力シート!M147)</f>
        <v/>
      </c>
      <c r="K108" s="571" t="str">
        <f aca="false">IF(基本情報入力シート!R147="","",基本情報入力シート!R147)</f>
        <v/>
      </c>
      <c r="L108" s="571" t="str">
        <f aca="false">IF(基本情報入力シート!W147="","",基本情報入力シート!W147)</f>
        <v/>
      </c>
      <c r="M108" s="572" t="str">
        <f aca="false">IF(基本情報入力シート!X147="","",基本情報入力シート!X147)</f>
        <v/>
      </c>
      <c r="N108" s="573" t="str">
        <f aca="false">IF(基本情報入力シート!Y147="","",基本情報入力シート!Y147)</f>
        <v/>
      </c>
      <c r="O108" s="638"/>
      <c r="P108" s="639"/>
      <c r="Q108" s="639"/>
      <c r="R108" s="640" t="e">
        <f aca="false">IFERROR(IF('別紙様式3-2（４・５月）'!Z110="ベア加算","",P108*VLOOKUP(N108,【参考】数式用!$AD$2:$AH$27,MATCH(O108,【参考】数式用!$K$4:$N$4,0)+1,0)),""))))</f>
        <v>#N/A</v>
      </c>
      <c r="S108" s="641"/>
      <c r="T108" s="642"/>
      <c r="U108" s="642"/>
      <c r="V108" s="643" t="e">
        <f aca="false">IFERROR(P108*VLOOKUP(AF108,【参考】数式用4!$DC$3:$DZ$106,MATCH(N108,【参考】数式用4!$DC$2:$DZ$2,0)),"")))</f>
        <v>#N/A</v>
      </c>
      <c r="W108" s="644"/>
      <c r="X108" s="645"/>
      <c r="Y108" s="646" t="e">
        <f aca="false">IFERROR(IF('別紙様式3-2（４・５月）'!Z110="ベア加算","",W108*VLOOKUP(N108,【参考】数式用!$AD$2:$AH$27,MATCH(O108,【参考】数式用!$K$4:$N$4,0)+1,0)),""))))</f>
        <v>#N/A</v>
      </c>
      <c r="Z108" s="646"/>
      <c r="AA108" s="641"/>
      <c r="AB108" s="647"/>
      <c r="AC108" s="648" t="e">
        <f aca="false">IFERROR(X108*VLOOKUP(AG108,【参考】数式用4!$DC$3:$DZ$106,MATCH(N108,【参考】数式用4!$DC$2:$DZ$2,0)),"")))</f>
        <v>#N/A</v>
      </c>
      <c r="AD108" s="565" t="str">
        <f aca="false">IF(OR(O108="新加算Ⅰ",O108="新加算Ⅱ",O108="新加算Ⅴ（１）",O108="新加算Ⅴ（２）",O108="新加算Ⅴ（３）",O108="新加算Ⅴ（４）",O108="新加算Ⅴ（５）",O108="新加算Ⅴ（６）",O108="新加算Ⅴ（７）",O108="新加算Ⅴ（９）",O108="新加算Ⅴ（10）",O108="新加算Ⅴ（12）"),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E108" s="566" t="str">
        <f aca="false">IF(OR(W108="新加算Ⅰ",W108="新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F108" s="636" t="str">
        <f aca="false">IF(O108="","",'別紙様式3-2（４・５月）'!O110&amp;'別紙様式3-2（４・５月）'!P110&amp;'別紙様式3-2（４・５月）'!Q110&amp;"から"&amp;O108)</f>
        <v/>
      </c>
      <c r="AG108" s="636" t="str">
        <f aca="false">IF(OR(W108="",W108="―"),"",'別紙様式3-2（４・５月）'!O110&amp;'別紙様式3-2（４・５月）'!P110&amp;'別紙様式3-2（４・５月）'!Q110&amp;"から"&amp;W108)</f>
        <v/>
      </c>
    </row>
    <row r="109" customFormat="false" ht="24.95" hidden="false" customHeight="true" outlineLevel="0" collapsed="false">
      <c r="A109" s="637" t="n">
        <v>96</v>
      </c>
      <c r="B109" s="569" t="str">
        <f aca="false">IF(基本情報入力シート!C148="","",基本情報入力シート!C148)</f>
        <v/>
      </c>
      <c r="C109" s="569"/>
      <c r="D109" s="569"/>
      <c r="E109" s="569"/>
      <c r="F109" s="569"/>
      <c r="G109" s="569"/>
      <c r="H109" s="569"/>
      <c r="I109" s="569"/>
      <c r="J109" s="570" t="str">
        <f aca="false">IF(基本情報入力シート!M148="","",基本情報入力シート!M148)</f>
        <v/>
      </c>
      <c r="K109" s="571" t="str">
        <f aca="false">IF(基本情報入力シート!R148="","",基本情報入力シート!R148)</f>
        <v/>
      </c>
      <c r="L109" s="571" t="str">
        <f aca="false">IF(基本情報入力シート!W148="","",基本情報入力シート!W148)</f>
        <v/>
      </c>
      <c r="M109" s="572" t="str">
        <f aca="false">IF(基本情報入力シート!X148="","",基本情報入力シート!X148)</f>
        <v/>
      </c>
      <c r="N109" s="573" t="str">
        <f aca="false">IF(基本情報入力シート!Y148="","",基本情報入力シート!Y148)</f>
        <v/>
      </c>
      <c r="O109" s="638"/>
      <c r="P109" s="639"/>
      <c r="Q109" s="639"/>
      <c r="R109" s="640" t="e">
        <f aca="false">IFERROR(IF('別紙様式3-2（４・５月）'!Z111="ベア加算","",P109*VLOOKUP(N109,【参考】数式用!$AD$2:$AH$27,MATCH(O109,【参考】数式用!$K$4:$N$4,0)+1,0)),""))))</f>
        <v>#N/A</v>
      </c>
      <c r="S109" s="641"/>
      <c r="T109" s="642"/>
      <c r="U109" s="642"/>
      <c r="V109" s="643" t="e">
        <f aca="false">IFERROR(P109*VLOOKUP(AF109,【参考】数式用4!$DC$3:$DZ$106,MATCH(N109,【参考】数式用4!$DC$2:$DZ$2,0)),"")))</f>
        <v>#N/A</v>
      </c>
      <c r="W109" s="644"/>
      <c r="X109" s="645"/>
      <c r="Y109" s="646" t="e">
        <f aca="false">IFERROR(IF('別紙様式3-2（４・５月）'!Z111="ベア加算","",W109*VLOOKUP(N109,【参考】数式用!$AD$2:$AH$27,MATCH(O109,【参考】数式用!$K$4:$N$4,0)+1,0)),""))))</f>
        <v>#N/A</v>
      </c>
      <c r="Z109" s="646"/>
      <c r="AA109" s="641"/>
      <c r="AB109" s="647"/>
      <c r="AC109" s="648" t="e">
        <f aca="false">IFERROR(X109*VLOOKUP(AG109,【参考】数式用4!$DC$3:$DZ$106,MATCH(N109,【参考】数式用4!$DC$2:$DZ$2,0)),"")))</f>
        <v>#N/A</v>
      </c>
      <c r="AD109" s="565" t="str">
        <f aca="false">IF(OR(O109="新加算Ⅰ",O109="新加算Ⅱ",O109="新加算Ⅴ（１）",O109="新加算Ⅴ（２）",O109="新加算Ⅴ（３）",O109="新加算Ⅴ（４）",O109="新加算Ⅴ（５）",O109="新加算Ⅴ（６）",O109="新加算Ⅴ（７）",O109="新加算Ⅴ（９）",O109="新加算Ⅴ（10）",O109="新加算Ⅴ（12）"),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E109" s="566" t="str">
        <f aca="false">IF(OR(W109="新加算Ⅰ",W109="新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F109" s="636" t="str">
        <f aca="false">IF(O109="","",'別紙様式3-2（４・５月）'!O111&amp;'別紙様式3-2（４・５月）'!P111&amp;'別紙様式3-2（４・５月）'!Q111&amp;"から"&amp;O109)</f>
        <v/>
      </c>
      <c r="AG109" s="636" t="str">
        <f aca="false">IF(OR(W109="",W109="―"),"",'別紙様式3-2（４・５月）'!O111&amp;'別紙様式3-2（４・５月）'!P111&amp;'別紙様式3-2（４・５月）'!Q111&amp;"から"&amp;W109)</f>
        <v/>
      </c>
    </row>
    <row r="110" customFormat="false" ht="24.95" hidden="false" customHeight="true" outlineLevel="0" collapsed="false">
      <c r="A110" s="637" t="n">
        <v>97</v>
      </c>
      <c r="B110" s="569" t="str">
        <f aca="false">IF(基本情報入力シート!C149="","",基本情報入力シート!C149)</f>
        <v/>
      </c>
      <c r="C110" s="569"/>
      <c r="D110" s="569"/>
      <c r="E110" s="569"/>
      <c r="F110" s="569"/>
      <c r="G110" s="569"/>
      <c r="H110" s="569"/>
      <c r="I110" s="569"/>
      <c r="J110" s="570" t="str">
        <f aca="false">IF(基本情報入力シート!M149="","",基本情報入力シート!M149)</f>
        <v/>
      </c>
      <c r="K110" s="571" t="str">
        <f aca="false">IF(基本情報入力シート!R149="","",基本情報入力シート!R149)</f>
        <v/>
      </c>
      <c r="L110" s="571" t="str">
        <f aca="false">IF(基本情報入力シート!W149="","",基本情報入力シート!W149)</f>
        <v/>
      </c>
      <c r="M110" s="572" t="str">
        <f aca="false">IF(基本情報入力シート!X149="","",基本情報入力シート!X149)</f>
        <v/>
      </c>
      <c r="N110" s="573" t="str">
        <f aca="false">IF(基本情報入力シート!Y149="","",基本情報入力シート!Y149)</f>
        <v/>
      </c>
      <c r="O110" s="638"/>
      <c r="P110" s="639"/>
      <c r="Q110" s="639"/>
      <c r="R110" s="640" t="e">
        <f aca="false">IFERROR(IF('別紙様式3-2（４・５月）'!Z112="ベア加算","",P110*VLOOKUP(N110,【参考】数式用!$AD$2:$AH$27,MATCH(O110,【参考】数式用!$K$4:$N$4,0)+1,0)),""))))</f>
        <v>#N/A</v>
      </c>
      <c r="S110" s="641"/>
      <c r="T110" s="642"/>
      <c r="U110" s="642"/>
      <c r="V110" s="643" t="e">
        <f aca="false">IFERROR(P110*VLOOKUP(AF110,【参考】数式用4!$DC$3:$DZ$106,MATCH(N110,【参考】数式用4!$DC$2:$DZ$2,0)),"")))</f>
        <v>#N/A</v>
      </c>
      <c r="W110" s="644"/>
      <c r="X110" s="645"/>
      <c r="Y110" s="646" t="e">
        <f aca="false">IFERROR(IF('別紙様式3-2（４・５月）'!Z112="ベア加算","",W110*VLOOKUP(N110,【参考】数式用!$AD$2:$AH$27,MATCH(O110,【参考】数式用!$K$4:$N$4,0)+1,0)),""))))</f>
        <v>#N/A</v>
      </c>
      <c r="Z110" s="646"/>
      <c r="AA110" s="641"/>
      <c r="AB110" s="647"/>
      <c r="AC110" s="648" t="e">
        <f aca="false">IFERROR(X110*VLOOKUP(AG110,【参考】数式用4!$DC$3:$DZ$106,MATCH(N110,【参考】数式用4!$DC$2:$DZ$2,0)),"")))</f>
        <v>#N/A</v>
      </c>
      <c r="AD110" s="565" t="str">
        <f aca="false">IF(OR(O110="新加算Ⅰ",O110="新加算Ⅱ",O110="新加算Ⅴ（１）",O110="新加算Ⅴ（２）",O110="新加算Ⅴ（３）",O110="新加算Ⅴ（４）",O110="新加算Ⅴ（５）",O110="新加算Ⅴ（６）",O110="新加算Ⅴ（７）",O110="新加算Ⅴ（９）",O110="新加算Ⅴ（10）",O110="新加算Ⅴ（12）"),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E110" s="566" t="str">
        <f aca="false">IF(OR(W110="新加算Ⅰ",W110="新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F110" s="636" t="str">
        <f aca="false">IF(O110="","",'別紙様式3-2（４・５月）'!O112&amp;'別紙様式3-2（４・５月）'!P112&amp;'別紙様式3-2（４・５月）'!Q112&amp;"から"&amp;O110)</f>
        <v/>
      </c>
      <c r="AG110" s="636" t="str">
        <f aca="false">IF(OR(W110="",W110="―"),"",'別紙様式3-2（４・５月）'!O112&amp;'別紙様式3-2（４・５月）'!P112&amp;'別紙様式3-2（４・５月）'!Q112&amp;"から"&amp;W110)</f>
        <v/>
      </c>
    </row>
    <row r="111" customFormat="false" ht="24.95" hidden="false" customHeight="true" outlineLevel="0" collapsed="false">
      <c r="A111" s="637" t="n">
        <v>98</v>
      </c>
      <c r="B111" s="569" t="str">
        <f aca="false">IF(基本情報入力シート!C150="","",基本情報入力シート!C150)</f>
        <v/>
      </c>
      <c r="C111" s="569"/>
      <c r="D111" s="569"/>
      <c r="E111" s="569"/>
      <c r="F111" s="569"/>
      <c r="G111" s="569"/>
      <c r="H111" s="569"/>
      <c r="I111" s="569"/>
      <c r="J111" s="570" t="str">
        <f aca="false">IF(基本情報入力シート!M150="","",基本情報入力シート!M150)</f>
        <v/>
      </c>
      <c r="K111" s="571" t="str">
        <f aca="false">IF(基本情報入力シート!R150="","",基本情報入力シート!R150)</f>
        <v/>
      </c>
      <c r="L111" s="571" t="str">
        <f aca="false">IF(基本情報入力シート!W150="","",基本情報入力シート!W150)</f>
        <v/>
      </c>
      <c r="M111" s="572" t="str">
        <f aca="false">IF(基本情報入力シート!X150="","",基本情報入力シート!X150)</f>
        <v/>
      </c>
      <c r="N111" s="573" t="str">
        <f aca="false">IF(基本情報入力シート!Y150="","",基本情報入力シート!Y150)</f>
        <v/>
      </c>
      <c r="O111" s="638"/>
      <c r="P111" s="639"/>
      <c r="Q111" s="639"/>
      <c r="R111" s="640" t="e">
        <f aca="false">IFERROR(IF('別紙様式3-2（４・５月）'!Z113="ベア加算","",P111*VLOOKUP(N111,【参考】数式用!$AD$2:$AH$27,MATCH(O111,【参考】数式用!$K$4:$N$4,0)+1,0)),""))))</f>
        <v>#N/A</v>
      </c>
      <c r="S111" s="641"/>
      <c r="T111" s="642"/>
      <c r="U111" s="642"/>
      <c r="V111" s="643" t="e">
        <f aca="false">IFERROR(P111*VLOOKUP(AF111,【参考】数式用4!$DC$3:$DZ$106,MATCH(N111,【参考】数式用4!$DC$2:$DZ$2,0)),"")))</f>
        <v>#N/A</v>
      </c>
      <c r="W111" s="644"/>
      <c r="X111" s="645"/>
      <c r="Y111" s="646" t="e">
        <f aca="false">IFERROR(IF('別紙様式3-2（４・５月）'!Z113="ベア加算","",W111*VLOOKUP(N111,【参考】数式用!$AD$2:$AH$27,MATCH(O111,【参考】数式用!$K$4:$N$4,0)+1,0)),""))))</f>
        <v>#N/A</v>
      </c>
      <c r="Z111" s="646"/>
      <c r="AA111" s="641"/>
      <c r="AB111" s="647"/>
      <c r="AC111" s="648" t="e">
        <f aca="false">IFERROR(X111*VLOOKUP(AG111,【参考】数式用4!$DC$3:$DZ$106,MATCH(N111,【参考】数式用4!$DC$2:$DZ$2,0)),"")))</f>
        <v>#N/A</v>
      </c>
      <c r="AD111" s="565" t="str">
        <f aca="false">IF(OR(O111="新加算Ⅰ",O111="新加算Ⅱ",O111="新加算Ⅴ（１）",O111="新加算Ⅴ（２）",O111="新加算Ⅴ（３）",O111="新加算Ⅴ（４）",O111="新加算Ⅴ（５）",O111="新加算Ⅴ（６）",O111="新加算Ⅴ（７）",O111="新加算Ⅴ（９）",O111="新加算Ⅴ（10）",O111="新加算Ⅴ（12）"),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E111" s="566" t="str">
        <f aca="false">IF(OR(W111="新加算Ⅰ",W111="新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F111" s="636" t="str">
        <f aca="false">IF(O111="","",'別紙様式3-2（４・５月）'!O113&amp;'別紙様式3-2（４・５月）'!P113&amp;'別紙様式3-2（４・５月）'!Q113&amp;"から"&amp;O111)</f>
        <v/>
      </c>
      <c r="AG111" s="636" t="str">
        <f aca="false">IF(OR(W111="",W111="―"),"",'別紙様式3-2（４・５月）'!O113&amp;'別紙様式3-2（４・５月）'!P113&amp;'別紙様式3-2（４・５月）'!Q113&amp;"から"&amp;W111)</f>
        <v/>
      </c>
    </row>
    <row r="112" customFormat="false" ht="24.95" hidden="false" customHeight="true" outlineLevel="0" collapsed="false">
      <c r="A112" s="637" t="n">
        <v>99</v>
      </c>
      <c r="B112" s="569" t="str">
        <f aca="false">IF(基本情報入力シート!C151="","",基本情報入力シート!C151)</f>
        <v/>
      </c>
      <c r="C112" s="569"/>
      <c r="D112" s="569"/>
      <c r="E112" s="569"/>
      <c r="F112" s="569"/>
      <c r="G112" s="569"/>
      <c r="H112" s="569"/>
      <c r="I112" s="569"/>
      <c r="J112" s="570" t="str">
        <f aca="false">IF(基本情報入力シート!M151="","",基本情報入力シート!M151)</f>
        <v/>
      </c>
      <c r="K112" s="571" t="str">
        <f aca="false">IF(基本情報入力シート!R151="","",基本情報入力シート!R151)</f>
        <v/>
      </c>
      <c r="L112" s="571" t="str">
        <f aca="false">IF(基本情報入力シート!W151="","",基本情報入力シート!W151)</f>
        <v/>
      </c>
      <c r="M112" s="572" t="str">
        <f aca="false">IF(基本情報入力シート!X151="","",基本情報入力シート!X151)</f>
        <v/>
      </c>
      <c r="N112" s="573" t="str">
        <f aca="false">IF(基本情報入力シート!Y151="","",基本情報入力シート!Y151)</f>
        <v/>
      </c>
      <c r="O112" s="638"/>
      <c r="P112" s="639"/>
      <c r="Q112" s="639"/>
      <c r="R112" s="640" t="e">
        <f aca="false">IFERROR(IF('別紙様式3-2（４・５月）'!Z114="ベア加算","",P112*VLOOKUP(N112,【参考】数式用!$AD$2:$AH$27,MATCH(O112,【参考】数式用!$K$4:$N$4,0)+1,0)),""))))</f>
        <v>#N/A</v>
      </c>
      <c r="S112" s="641"/>
      <c r="T112" s="642"/>
      <c r="U112" s="642"/>
      <c r="V112" s="643" t="e">
        <f aca="false">IFERROR(P112*VLOOKUP(AF112,【参考】数式用4!$DC$3:$DZ$106,MATCH(N112,【参考】数式用4!$DC$2:$DZ$2,0)),"")))</f>
        <v>#N/A</v>
      </c>
      <c r="W112" s="644"/>
      <c r="X112" s="645"/>
      <c r="Y112" s="646" t="e">
        <f aca="false">IFERROR(IF('別紙様式3-2（４・５月）'!Z114="ベア加算","",W112*VLOOKUP(N112,【参考】数式用!$AD$2:$AH$27,MATCH(O112,【参考】数式用!$K$4:$N$4,0)+1,0)),""))))</f>
        <v>#N/A</v>
      </c>
      <c r="Z112" s="646"/>
      <c r="AA112" s="641"/>
      <c r="AB112" s="647"/>
      <c r="AC112" s="648" t="e">
        <f aca="false">IFERROR(X112*VLOOKUP(AG112,【参考】数式用4!$DC$3:$DZ$106,MATCH(N112,【参考】数式用4!$DC$2:$DZ$2,0)),"")))</f>
        <v>#N/A</v>
      </c>
      <c r="AD112" s="565" t="str">
        <f aca="false">IF(OR(O112="新加算Ⅰ",O112="新加算Ⅱ",O112="新加算Ⅴ（１）",O112="新加算Ⅴ（２）",O112="新加算Ⅴ（３）",O112="新加算Ⅴ（４）",O112="新加算Ⅴ（５）",O112="新加算Ⅴ（６）",O112="新加算Ⅴ（７）",O112="新加算Ⅴ（９）",O112="新加算Ⅴ（10）",O112="新加算Ⅴ（12）"),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E112" s="566" t="str">
        <f aca="false">IF(OR(W112="新加算Ⅰ",W112="新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F112" s="636" t="str">
        <f aca="false">IF(O112="","",'別紙様式3-2（４・５月）'!O114&amp;'別紙様式3-2（４・５月）'!P114&amp;'別紙様式3-2（４・５月）'!Q114&amp;"から"&amp;O112)</f>
        <v/>
      </c>
      <c r="AG112" s="636" t="str">
        <f aca="false">IF(OR(W112="",W112="―"),"",'別紙様式3-2（４・５月）'!O114&amp;'別紙様式3-2（４・５月）'!P114&amp;'別紙様式3-2（４・５月）'!Q114&amp;"から"&amp;W112)</f>
        <v/>
      </c>
    </row>
    <row r="113" customFormat="false" ht="24.95" hidden="false" customHeight="true" outlineLevel="0" collapsed="false">
      <c r="A113" s="637" t="n">
        <v>100</v>
      </c>
      <c r="B113" s="569" t="str">
        <f aca="false">IF(基本情報入力シート!C152="","",基本情報入力シート!C152)</f>
        <v/>
      </c>
      <c r="C113" s="569"/>
      <c r="D113" s="569"/>
      <c r="E113" s="569"/>
      <c r="F113" s="569"/>
      <c r="G113" s="569"/>
      <c r="H113" s="569"/>
      <c r="I113" s="569"/>
      <c r="J113" s="571" t="str">
        <f aca="false">IF(基本情報入力シート!M152="","",基本情報入力シート!M152)</f>
        <v/>
      </c>
      <c r="K113" s="571" t="str">
        <f aca="false">IF(基本情報入力シート!R152="","",基本情報入力シート!R152)</f>
        <v/>
      </c>
      <c r="L113" s="571" t="str">
        <f aca="false">IF(基本情報入力シート!W152="","",基本情報入力シート!W152)</f>
        <v/>
      </c>
      <c r="M113" s="585" t="str">
        <f aca="false">IF(基本情報入力シート!X152="","",基本情報入力シート!X152)</f>
        <v/>
      </c>
      <c r="N113" s="591" t="str">
        <f aca="false">IF(基本情報入力シート!Y152="","",基本情報入力シート!Y152)</f>
        <v/>
      </c>
      <c r="O113" s="652"/>
      <c r="P113" s="639"/>
      <c r="Q113" s="639"/>
      <c r="R113" s="640" t="e">
        <f aca="false">IFERROR(IF('別紙様式3-2（４・５月）'!Z115="ベア加算","",P113*VLOOKUP(N113,【参考】数式用!$AD$2:$AH$27,MATCH(O113,【参考】数式用!$K$4:$N$4,0)+1,0)),""))))</f>
        <v>#N/A</v>
      </c>
      <c r="S113" s="641"/>
      <c r="T113" s="642"/>
      <c r="U113" s="642"/>
      <c r="V113" s="643" t="e">
        <f aca="false">IFERROR(P113*VLOOKUP(AF113,【参考】数式用4!$DC$3:$DZ$106,MATCH(N113,【参考】数式用4!$DC$2:$DZ$2,0)),"")))</f>
        <v>#N/A</v>
      </c>
      <c r="W113" s="652"/>
      <c r="X113" s="645"/>
      <c r="Y113" s="646" t="e">
        <f aca="false">IFERROR(IF('別紙様式3-2（４・５月）'!Z115="ベア加算","",W113*VLOOKUP(N113,【参考】数式用!$AD$2:$AH$27,MATCH(O113,【参考】数式用!$K$4:$N$4,0)+1,0)),""))))</f>
        <v>#N/A</v>
      </c>
      <c r="Z113" s="646"/>
      <c r="AA113" s="641"/>
      <c r="AB113" s="647"/>
      <c r="AC113" s="648" t="e">
        <f aca="false">IFERROR(X113*VLOOKUP(AG113,【参考】数式用4!$DC$3:$DZ$106,MATCH(N113,【参考】数式用4!$DC$2:$DZ$2,0)),"")))</f>
        <v>#N/A</v>
      </c>
      <c r="AD113" s="565" t="str">
        <f aca="false">IF(OR(O113="新加算Ⅰ",O113="新加算Ⅱ",O113="新加算Ⅴ（１）",O113="新加算Ⅴ（２）",O113="新加算Ⅴ（３）",O113="新加算Ⅴ（４）",O113="新加算Ⅴ（５）",O113="新加算Ⅴ（６）",O113="新加算Ⅴ（７）",O113="新加算Ⅴ（９）",O113="新加算Ⅴ（10）",O113="新加算Ⅴ（12）"),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E113" s="566" t="str">
        <f aca="false">IF(OR(W113="新加算Ⅰ",W113="新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F113" s="636" t="str">
        <f aca="false">IF(O113="","",'別紙様式3-2（４・５月）'!O115&amp;'別紙様式3-2（４・５月）'!P115&amp;'別紙様式3-2（４・５月）'!Q115&amp;"から"&amp;O113)</f>
        <v/>
      </c>
      <c r="AG113" s="636" t="str">
        <f aca="false">IF(OR(W113="",W113="―"),"",'別紙様式3-2（４・５月）'!O115&amp;'別紙様式3-2（４・５月）'!P115&amp;'別紙様式3-2（４・５月）'!Q115&amp;"から"&amp;W113)</f>
        <v/>
      </c>
    </row>
  </sheetData>
  <sheetProtection algorithmName="SHA-512" hashValue="v9Tbcm7y4zuYeV4UjvML3eI/JCPEgBmS2IaAr5wD3PuXUN1pVFuTGxJrg3VWuD0qzQ+ZuGQEa2Dop1w/VEFe3Q==" saltValue="kmEMwb8i5TFw6Z2QSlG6qw==" spinCount="100000" sheet="true" formatCells="false" formatColumns="false" formatRows="false" sort="false" autoFilter="false"/>
  <autoFilter ref="B13:N13"/>
  <mergeCells count="445">
    <mergeCell ref="Z1:AA1"/>
    <mergeCell ref="AB1:AC1"/>
    <mergeCell ref="A3:E3"/>
    <mergeCell ref="F3:M3"/>
    <mergeCell ref="B5:M5"/>
    <mergeCell ref="R5:R6"/>
    <mergeCell ref="S5:X5"/>
    <mergeCell ref="Z5:Z6"/>
    <mergeCell ref="AA5:AC6"/>
    <mergeCell ref="AD5:AE5"/>
    <mergeCell ref="B6:C6"/>
    <mergeCell ref="D6:M6"/>
    <mergeCell ref="S6:X6"/>
    <mergeCell ref="AD6:AE6"/>
    <mergeCell ref="B7:M7"/>
    <mergeCell ref="R7:R8"/>
    <mergeCell ref="S7:X7"/>
    <mergeCell ref="Z7:Z8"/>
    <mergeCell ref="AA7:AC8"/>
    <mergeCell ref="AD7:AE7"/>
    <mergeCell ref="B8:O9"/>
    <mergeCell ref="S8:X8"/>
    <mergeCell ref="A10:A13"/>
    <mergeCell ref="B10:I13"/>
    <mergeCell ref="J10:J13"/>
    <mergeCell ref="K10:L12"/>
    <mergeCell ref="M10:M13"/>
    <mergeCell ref="N10:N13"/>
    <mergeCell ref="O10:AC10"/>
    <mergeCell ref="AD10:AE12"/>
    <mergeCell ref="AF10:AG12"/>
    <mergeCell ref="O11:U11"/>
    <mergeCell ref="V11:V13"/>
    <mergeCell ref="W11:AB11"/>
    <mergeCell ref="AC11:AC13"/>
    <mergeCell ref="O12:O13"/>
    <mergeCell ref="P12:Q13"/>
    <mergeCell ref="R12:R13"/>
    <mergeCell ref="S12:S13"/>
    <mergeCell ref="T12:U12"/>
    <mergeCell ref="W12:W13"/>
    <mergeCell ref="X12:X13"/>
    <mergeCell ref="Y12:Z13"/>
    <mergeCell ref="AA12:AA13"/>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s>
  <conditionalFormatting sqref="Z5">
    <cfRule type="expression" priority="2" aboveAverage="0" equalAverage="0" bottom="0" percent="0" rank="0" text="" dxfId="54">
      <formula>$Z$5="○"</formula>
    </cfRule>
  </conditionalFormatting>
  <conditionalFormatting sqref="Z7">
    <cfRule type="expression" priority="3" aboveAverage="0" equalAverage="0" bottom="0" percent="0" rank="0" text="" dxfId="55">
      <formula>$Z$7="○"</formula>
    </cfRule>
  </conditionalFormatting>
  <conditionalFormatting sqref="AA7">
    <cfRule type="expression" priority="4" aboveAverage="0" equalAverage="0" bottom="0" percent="0" rank="0" text="" dxfId="56">
      <formula>$Z$7&lt;&gt;"×"</formula>
    </cfRule>
  </conditionalFormatting>
  <conditionalFormatting sqref="AA5">
    <cfRule type="expression" priority="5" aboveAverage="0" equalAverage="0" bottom="0" percent="0" rank="0" text="" dxfId="57">
      <formula>$Z$5&lt;&gt;"×"</formula>
    </cfRule>
  </conditionalFormatting>
  <conditionalFormatting sqref="X14:Y113">
    <cfRule type="expression" priority="6" aboveAverage="0" equalAverage="0" bottom="0" percent="0" rank="0" text="" dxfId="58">
      <formula>OR(W14="",W14="ー")</formula>
    </cfRule>
  </conditionalFormatting>
  <conditionalFormatting sqref="AB14:AB113">
    <cfRule type="expression" priority="7" aboveAverage="0" equalAverage="0" bottom="0" percent="0" rank="0" text="" dxfId="59">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priority="8" aboveAverage="0" equalAverage="0" bottom="0" percent="0" rank="0" text="" dxfId="60">
      <formula>$N14=""</formula>
    </cfRule>
  </conditionalFormatting>
  <conditionalFormatting sqref="P14:P113">
    <cfRule type="expression" priority="9" aboveAverage="0" equalAverage="0" bottom="0" percent="0" rank="0" text="" dxfId="61">
      <formula>O14=""</formula>
    </cfRule>
  </conditionalFormatting>
  <conditionalFormatting sqref="T14:V113">
    <cfRule type="expression" priority="10" aboveAverage="0" equalAverage="0" bottom="0" percent="0" rank="0" text="" dxfId="6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priority="11" aboveAverage="0" equalAverage="0" bottom="0" percent="0" rank="0" text="" dxfId="63">
      <formula>R14&lt;&gt;""</formula>
    </cfRule>
  </conditionalFormatting>
  <conditionalFormatting sqref="AA14:AA113">
    <cfRule type="expression" priority="12" aboveAverage="0" equalAverage="0" bottom="0" percent="0" rank="0" text="" dxfId="64">
      <formula>Y14&lt;&gt;""</formula>
    </cfRule>
  </conditionalFormatting>
  <dataValidations count="5">
    <dataValidation allowBlank="true" operator="between" showDropDown="false" showErrorMessage="true" showInputMessage="true" sqref="B14:B113" type="none">
      <formula1>0</formula1>
      <formula2>0</formula2>
    </dataValidation>
    <dataValidation allowBlank="true" operator="greaterThanOrEqual" prompt="要件を満たす職員数を記入してください。" showDropDown="false" showErrorMessage="true" showInputMessage="true" sqref="T14:U113 AB14:AB113" type="whole">
      <formula1>0</formula1>
      <formula2>0</formula2>
    </dataValidation>
    <dataValidation allowBlank="true" operator="between" showDropDown="false" showErrorMessage="true" showInputMessage="true" sqref="W14:W113" type="list">
      <formula1>【参考】数式用!$AL$2:$AL$6</formula1>
      <formula2>0</formula2>
    </dataValidation>
    <dataValidation allowBlank="true" operator="between" showDropDown="false" showErrorMessage="true" showInputMessage="true" sqref="O14:O113" type="list">
      <formula1>【参考】数式用!$K$4:$AC$4</formula1>
      <formula2>0</formula2>
    </dataValidation>
    <dataValidation allowBlank="true" operator="between" showDropDown="false" showErrorMessage="true" showInputMessage="true" sqref="S14:S113 AA14:AA113"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N41"/>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654" width="49.11"/>
    <col collapsed="false" customWidth="true" hidden="false" outlineLevel="0" max="28" min="2" style="654" width="9.19"/>
    <col collapsed="false" customWidth="false" hidden="false" outlineLevel="0" max="29" min="29" style="654" width="10.34"/>
    <col collapsed="false" customWidth="true" hidden="false" outlineLevel="0" max="30" min="30" style="654" width="49.26"/>
    <col collapsed="false" customWidth="false" hidden="false" outlineLevel="0" max="40" min="31" style="654" width="10.34"/>
    <col collapsed="false" customWidth="true" hidden="false" outlineLevel="0" max="41" min="41" style="654" width="10.48"/>
    <col collapsed="false" customWidth="false" hidden="false" outlineLevel="0" max="1024" min="42" style="654" width="10.34"/>
  </cols>
  <sheetData>
    <row r="1" customFormat="false" ht="14.25" hidden="false" customHeight="false" outlineLevel="0" collapsed="false">
      <c r="A1" s="655" t="s">
        <v>356</v>
      </c>
      <c r="B1" s="655"/>
      <c r="C1" s="655"/>
      <c r="D1" s="655"/>
      <c r="E1" s="655"/>
      <c r="AD1" s="656" t="s">
        <v>357</v>
      </c>
      <c r="AJ1" s="657" t="s">
        <v>358</v>
      </c>
      <c r="AL1" s="655" t="s">
        <v>359</v>
      </c>
    </row>
    <row r="2" customFormat="false" ht="24.75" hidden="false" customHeight="true" outlineLevel="0" collapsed="false">
      <c r="A2" s="658" t="s">
        <v>360</v>
      </c>
      <c r="B2" s="659" t="s">
        <v>361</v>
      </c>
      <c r="C2" s="659"/>
      <c r="D2" s="659"/>
      <c r="E2" s="659"/>
      <c r="F2" s="660" t="s">
        <v>362</v>
      </c>
      <c r="G2" s="660"/>
      <c r="H2" s="660"/>
      <c r="I2" s="661" t="s">
        <v>363</v>
      </c>
      <c r="J2" s="661"/>
      <c r="K2" s="662" t="s">
        <v>335</v>
      </c>
      <c r="L2" s="662"/>
      <c r="M2" s="662"/>
      <c r="N2" s="662"/>
      <c r="O2" s="662"/>
      <c r="P2" s="662"/>
      <c r="Q2" s="662"/>
      <c r="R2" s="662"/>
      <c r="S2" s="662"/>
      <c r="T2" s="662"/>
      <c r="U2" s="662"/>
      <c r="V2" s="662"/>
      <c r="W2" s="662"/>
      <c r="X2" s="662"/>
      <c r="Y2" s="662"/>
      <c r="Z2" s="662"/>
      <c r="AA2" s="662"/>
      <c r="AB2" s="662"/>
      <c r="AC2" s="663"/>
      <c r="AD2" s="664" t="s">
        <v>360</v>
      </c>
      <c r="AE2" s="665" t="s">
        <v>364</v>
      </c>
      <c r="AF2" s="665"/>
      <c r="AG2" s="665"/>
      <c r="AH2" s="665"/>
      <c r="AI2" s="663"/>
      <c r="AJ2" s="666" t="s">
        <v>365</v>
      </c>
      <c r="AK2" s="663"/>
      <c r="AL2" s="667" t="s">
        <v>351</v>
      </c>
    </row>
    <row r="3" customFormat="false" ht="35.25" hidden="false" customHeight="true" outlineLevel="0" collapsed="false">
      <c r="A3" s="658"/>
      <c r="B3" s="668" t="s">
        <v>366</v>
      </c>
      <c r="C3" s="668"/>
      <c r="D3" s="668"/>
      <c r="E3" s="668"/>
      <c r="F3" s="668" t="s">
        <v>367</v>
      </c>
      <c r="G3" s="668"/>
      <c r="H3" s="668"/>
      <c r="I3" s="661"/>
      <c r="J3" s="661"/>
      <c r="K3" s="669" t="s">
        <v>368</v>
      </c>
      <c r="L3" s="669"/>
      <c r="M3" s="669"/>
      <c r="N3" s="669"/>
      <c r="O3" s="669"/>
      <c r="P3" s="669"/>
      <c r="Q3" s="669"/>
      <c r="R3" s="669"/>
      <c r="S3" s="669"/>
      <c r="T3" s="669"/>
      <c r="U3" s="669"/>
      <c r="V3" s="669"/>
      <c r="W3" s="669"/>
      <c r="X3" s="669"/>
      <c r="Y3" s="669"/>
      <c r="Z3" s="669"/>
      <c r="AA3" s="669"/>
      <c r="AB3" s="669"/>
      <c r="AC3" s="663"/>
      <c r="AD3" s="664"/>
      <c r="AE3" s="665"/>
      <c r="AF3" s="665"/>
      <c r="AG3" s="665"/>
      <c r="AH3" s="665"/>
      <c r="AI3" s="663"/>
      <c r="AJ3" s="670"/>
      <c r="AK3" s="663"/>
      <c r="AL3" s="671" t="s">
        <v>355</v>
      </c>
    </row>
    <row r="4" customFormat="false" ht="23.25" hidden="false" customHeight="true" outlineLevel="0" collapsed="false">
      <c r="A4" s="658"/>
      <c r="B4" s="672" t="s">
        <v>320</v>
      </c>
      <c r="C4" s="673" t="s">
        <v>317</v>
      </c>
      <c r="D4" s="673" t="s">
        <v>324</v>
      </c>
      <c r="E4" s="674" t="s">
        <v>369</v>
      </c>
      <c r="F4" s="672" t="s">
        <v>321</v>
      </c>
      <c r="G4" s="675" t="s">
        <v>318</v>
      </c>
      <c r="H4" s="676" t="s">
        <v>323</v>
      </c>
      <c r="I4" s="677" t="s">
        <v>322</v>
      </c>
      <c r="J4" s="676" t="s">
        <v>319</v>
      </c>
      <c r="K4" s="678" t="s">
        <v>351</v>
      </c>
      <c r="L4" s="679" t="s">
        <v>355</v>
      </c>
      <c r="M4" s="679" t="s">
        <v>370</v>
      </c>
      <c r="N4" s="679" t="s">
        <v>353</v>
      </c>
      <c r="O4" s="679" t="s">
        <v>371</v>
      </c>
      <c r="P4" s="679" t="s">
        <v>372</v>
      </c>
      <c r="Q4" s="679" t="s">
        <v>373</v>
      </c>
      <c r="R4" s="679" t="s">
        <v>374</v>
      </c>
      <c r="S4" s="679" t="s">
        <v>375</v>
      </c>
      <c r="T4" s="679" t="s">
        <v>376</v>
      </c>
      <c r="U4" s="679" t="s">
        <v>377</v>
      </c>
      <c r="V4" s="679" t="s">
        <v>378</v>
      </c>
      <c r="W4" s="679" t="s">
        <v>379</v>
      </c>
      <c r="X4" s="679" t="s">
        <v>380</v>
      </c>
      <c r="Y4" s="679" t="s">
        <v>381</v>
      </c>
      <c r="Z4" s="679" t="s">
        <v>382</v>
      </c>
      <c r="AA4" s="679" t="s">
        <v>383</v>
      </c>
      <c r="AB4" s="680" t="s">
        <v>384</v>
      </c>
      <c r="AC4" s="663"/>
      <c r="AD4" s="664"/>
      <c r="AE4" s="681" t="s">
        <v>351</v>
      </c>
      <c r="AF4" s="682" t="s">
        <v>355</v>
      </c>
      <c r="AG4" s="682" t="s">
        <v>370</v>
      </c>
      <c r="AH4" s="683" t="s">
        <v>353</v>
      </c>
      <c r="AI4" s="663"/>
      <c r="AJ4" s="663"/>
      <c r="AK4" s="663"/>
      <c r="AL4" s="671" t="s">
        <v>370</v>
      </c>
    </row>
    <row r="5" customFormat="false" ht="13.5" hidden="false" customHeight="true" outlineLevel="0" collapsed="false">
      <c r="A5" s="684" t="s">
        <v>50</v>
      </c>
      <c r="B5" s="685" t="n">
        <v>0.137</v>
      </c>
      <c r="C5" s="686" t="n">
        <v>0.1</v>
      </c>
      <c r="D5" s="687" t="n">
        <v>0.055</v>
      </c>
      <c r="E5" s="688" t="n">
        <v>0</v>
      </c>
      <c r="F5" s="685" t="n">
        <v>0.063</v>
      </c>
      <c r="G5" s="689" t="n">
        <v>0.042</v>
      </c>
      <c r="H5" s="688" t="n">
        <v>0</v>
      </c>
      <c r="I5" s="690" t="n">
        <v>0.024</v>
      </c>
      <c r="J5" s="688" t="n">
        <v>0</v>
      </c>
      <c r="K5" s="691" t="n">
        <v>0.245</v>
      </c>
      <c r="L5" s="692" t="n">
        <v>0.224</v>
      </c>
      <c r="M5" s="692" t="n">
        <v>0.182</v>
      </c>
      <c r="N5" s="692" t="n">
        <v>0.145</v>
      </c>
      <c r="O5" s="692" t="n">
        <v>0.221</v>
      </c>
      <c r="P5" s="692" t="n">
        <v>0.208</v>
      </c>
      <c r="Q5" s="692" t="n">
        <v>0.2</v>
      </c>
      <c r="R5" s="692" t="n">
        <v>0.187</v>
      </c>
      <c r="S5" s="692" t="n">
        <v>0.184</v>
      </c>
      <c r="T5" s="692" t="n">
        <v>0.163</v>
      </c>
      <c r="U5" s="692" t="n">
        <v>0.163</v>
      </c>
      <c r="V5" s="692" t="n">
        <v>0.158</v>
      </c>
      <c r="W5" s="692" t="n">
        <v>0.142</v>
      </c>
      <c r="X5" s="692" t="n">
        <v>0.139</v>
      </c>
      <c r="Y5" s="692" t="n">
        <v>0.121</v>
      </c>
      <c r="Z5" s="692" t="n">
        <v>0.118</v>
      </c>
      <c r="AA5" s="692" t="n">
        <v>0.1</v>
      </c>
      <c r="AB5" s="693" t="n">
        <v>0.076</v>
      </c>
      <c r="AC5" s="663"/>
      <c r="AD5" s="684" t="s">
        <v>50</v>
      </c>
      <c r="AE5" s="694" t="n">
        <v>0.097</v>
      </c>
      <c r="AF5" s="695" t="n">
        <v>0.107</v>
      </c>
      <c r="AG5" s="695" t="n">
        <v>0.131</v>
      </c>
      <c r="AH5" s="696" t="n">
        <v>0.165</v>
      </c>
      <c r="AI5" s="663"/>
      <c r="AJ5" s="666" t="s">
        <v>254</v>
      </c>
      <c r="AK5" s="663"/>
      <c r="AL5" s="671" t="s">
        <v>353</v>
      </c>
    </row>
    <row r="6" customFormat="false" ht="13.5" hidden="false" customHeight="true" outlineLevel="0" collapsed="false">
      <c r="A6" s="697" t="s">
        <v>385</v>
      </c>
      <c r="B6" s="698" t="n">
        <v>0.137</v>
      </c>
      <c r="C6" s="699" t="n">
        <v>0.1</v>
      </c>
      <c r="D6" s="700" t="n">
        <v>0.055</v>
      </c>
      <c r="E6" s="701" t="n">
        <v>0</v>
      </c>
      <c r="F6" s="698" t="n">
        <v>0.063</v>
      </c>
      <c r="G6" s="702" t="n">
        <v>0.042</v>
      </c>
      <c r="H6" s="701" t="n">
        <v>0</v>
      </c>
      <c r="I6" s="703" t="n">
        <v>0.024</v>
      </c>
      <c r="J6" s="688" t="n">
        <v>0</v>
      </c>
      <c r="K6" s="704" t="n">
        <v>0.245</v>
      </c>
      <c r="L6" s="705" t="n">
        <v>0.224</v>
      </c>
      <c r="M6" s="705" t="n">
        <v>0.182</v>
      </c>
      <c r="N6" s="705" t="n">
        <v>0.145</v>
      </c>
      <c r="O6" s="705" t="n">
        <v>0.221</v>
      </c>
      <c r="P6" s="705" t="n">
        <v>0.208</v>
      </c>
      <c r="Q6" s="705" t="n">
        <v>0.2</v>
      </c>
      <c r="R6" s="705" t="n">
        <v>0.187</v>
      </c>
      <c r="S6" s="705" t="n">
        <v>0.184</v>
      </c>
      <c r="T6" s="705" t="n">
        <v>0.163</v>
      </c>
      <c r="U6" s="705" t="n">
        <v>0.163</v>
      </c>
      <c r="V6" s="705" t="n">
        <v>0.158</v>
      </c>
      <c r="W6" s="705" t="n">
        <v>0.142</v>
      </c>
      <c r="X6" s="705" t="n">
        <v>0.139</v>
      </c>
      <c r="Y6" s="705" t="n">
        <v>0.121</v>
      </c>
      <c r="Z6" s="705" t="n">
        <v>0.118</v>
      </c>
      <c r="AA6" s="705" t="n">
        <v>0.1</v>
      </c>
      <c r="AB6" s="706" t="n">
        <v>0.076</v>
      </c>
      <c r="AC6" s="663"/>
      <c r="AD6" s="697" t="s">
        <v>385</v>
      </c>
      <c r="AE6" s="707" t="n">
        <v>0.097</v>
      </c>
      <c r="AF6" s="708" t="n">
        <v>0.107</v>
      </c>
      <c r="AG6" s="708" t="n">
        <v>0.131</v>
      </c>
      <c r="AH6" s="709" t="n">
        <v>0.165</v>
      </c>
      <c r="AI6" s="663"/>
      <c r="AJ6" s="670"/>
      <c r="AK6" s="663"/>
      <c r="AL6" s="710" t="s">
        <v>352</v>
      </c>
    </row>
    <row r="7" customFormat="false" ht="13.5" hidden="false" customHeight="false" outlineLevel="0" collapsed="false">
      <c r="A7" s="697" t="s">
        <v>386</v>
      </c>
      <c r="B7" s="698" t="n">
        <v>0.137</v>
      </c>
      <c r="C7" s="699" t="n">
        <v>0.1</v>
      </c>
      <c r="D7" s="700" t="n">
        <v>0.055</v>
      </c>
      <c r="E7" s="701" t="n">
        <v>0</v>
      </c>
      <c r="F7" s="698" t="n">
        <v>0.063</v>
      </c>
      <c r="G7" s="702" t="n">
        <v>0.042</v>
      </c>
      <c r="H7" s="701" t="n">
        <v>0</v>
      </c>
      <c r="I7" s="703" t="n">
        <v>0.024</v>
      </c>
      <c r="J7" s="688" t="n">
        <v>0</v>
      </c>
      <c r="K7" s="704" t="n">
        <v>0.245</v>
      </c>
      <c r="L7" s="705" t="n">
        <v>0.224</v>
      </c>
      <c r="M7" s="705" t="n">
        <v>0.182</v>
      </c>
      <c r="N7" s="705" t="n">
        <v>0.145</v>
      </c>
      <c r="O7" s="705" t="n">
        <v>0.221</v>
      </c>
      <c r="P7" s="705" t="n">
        <v>0.208</v>
      </c>
      <c r="Q7" s="705" t="n">
        <v>0.2</v>
      </c>
      <c r="R7" s="705" t="n">
        <v>0.187</v>
      </c>
      <c r="S7" s="705" t="n">
        <v>0.184</v>
      </c>
      <c r="T7" s="705" t="n">
        <v>0.163</v>
      </c>
      <c r="U7" s="705" t="n">
        <v>0.163</v>
      </c>
      <c r="V7" s="705" t="n">
        <v>0.158</v>
      </c>
      <c r="W7" s="705" t="n">
        <v>0.142</v>
      </c>
      <c r="X7" s="705" t="n">
        <v>0.139</v>
      </c>
      <c r="Y7" s="705" t="n">
        <v>0.121</v>
      </c>
      <c r="Z7" s="705" t="n">
        <v>0.118</v>
      </c>
      <c r="AA7" s="705" t="n">
        <v>0.1</v>
      </c>
      <c r="AB7" s="706" t="n">
        <v>0.076</v>
      </c>
      <c r="AC7" s="663"/>
      <c r="AD7" s="697" t="s">
        <v>386</v>
      </c>
      <c r="AE7" s="707" t="n">
        <v>0.097</v>
      </c>
      <c r="AF7" s="708" t="n">
        <v>0.107</v>
      </c>
      <c r="AG7" s="708" t="n">
        <v>0.131</v>
      </c>
      <c r="AH7" s="709" t="n">
        <v>0.165</v>
      </c>
      <c r="AI7" s="663"/>
      <c r="AJ7" s="663"/>
      <c r="AK7" s="663"/>
    </row>
    <row r="8" customFormat="false" ht="13.5" hidden="false" customHeight="true" outlineLevel="0" collapsed="false">
      <c r="A8" s="697" t="s">
        <v>387</v>
      </c>
      <c r="B8" s="698" t="n">
        <v>0.058</v>
      </c>
      <c r="C8" s="699" t="n">
        <v>0.042</v>
      </c>
      <c r="D8" s="700" t="n">
        <v>0.023</v>
      </c>
      <c r="E8" s="701" t="n">
        <v>0</v>
      </c>
      <c r="F8" s="698" t="n">
        <v>0.021</v>
      </c>
      <c r="G8" s="702" t="n">
        <v>0.015</v>
      </c>
      <c r="H8" s="701" t="n">
        <v>0</v>
      </c>
      <c r="I8" s="703" t="n">
        <v>0.011</v>
      </c>
      <c r="J8" s="688" t="n">
        <v>0</v>
      </c>
      <c r="K8" s="704" t="n">
        <v>0.1</v>
      </c>
      <c r="L8" s="705" t="n">
        <v>0.094</v>
      </c>
      <c r="M8" s="705" t="n">
        <v>0.079</v>
      </c>
      <c r="N8" s="705" t="n">
        <v>0.063</v>
      </c>
      <c r="O8" s="705" t="n">
        <v>0.089</v>
      </c>
      <c r="P8" s="705" t="n">
        <v>0.084</v>
      </c>
      <c r="Q8" s="705" t="n">
        <v>0.083</v>
      </c>
      <c r="R8" s="705" t="n">
        <v>0.078</v>
      </c>
      <c r="S8" s="705" t="n">
        <v>0.073</v>
      </c>
      <c r="T8" s="705" t="n">
        <v>0.067</v>
      </c>
      <c r="U8" s="705" t="n">
        <v>0.065</v>
      </c>
      <c r="V8" s="705" t="n">
        <v>0.068</v>
      </c>
      <c r="W8" s="705" t="n">
        <v>0.059</v>
      </c>
      <c r="X8" s="705" t="n">
        <v>0.054</v>
      </c>
      <c r="Y8" s="705" t="n">
        <v>0.052</v>
      </c>
      <c r="Z8" s="705" t="n">
        <v>0.048</v>
      </c>
      <c r="AA8" s="705" t="n">
        <v>0.044</v>
      </c>
      <c r="AB8" s="706" t="n">
        <v>0.033</v>
      </c>
      <c r="AC8" s="663"/>
      <c r="AD8" s="697" t="s">
        <v>387</v>
      </c>
      <c r="AE8" s="707" t="n">
        <v>0.11</v>
      </c>
      <c r="AF8" s="708" t="n">
        <v>0.117</v>
      </c>
      <c r="AG8" s="708" t="n">
        <v>0.139</v>
      </c>
      <c r="AH8" s="709" t="n">
        <v>0.174</v>
      </c>
      <c r="AI8" s="663"/>
      <c r="AJ8" s="663"/>
      <c r="AK8" s="663"/>
    </row>
    <row r="9" customFormat="false" ht="13.5" hidden="false" customHeight="true" outlineLevel="0" collapsed="false">
      <c r="A9" s="697" t="s">
        <v>54</v>
      </c>
      <c r="B9" s="698" t="n">
        <v>0.059</v>
      </c>
      <c r="C9" s="699" t="n">
        <v>0.043</v>
      </c>
      <c r="D9" s="700" t="n">
        <v>0.023</v>
      </c>
      <c r="E9" s="701" t="n">
        <v>0</v>
      </c>
      <c r="F9" s="698" t="n">
        <v>0.012</v>
      </c>
      <c r="G9" s="702" t="n">
        <v>0.01</v>
      </c>
      <c r="H9" s="701" t="n">
        <v>0</v>
      </c>
      <c r="I9" s="703" t="n">
        <v>0.011</v>
      </c>
      <c r="J9" s="688" t="n">
        <v>0</v>
      </c>
      <c r="K9" s="704" t="n">
        <v>0.092</v>
      </c>
      <c r="L9" s="705" t="n">
        <v>0.09</v>
      </c>
      <c r="M9" s="705" t="n">
        <v>0.08</v>
      </c>
      <c r="N9" s="705" t="n">
        <v>0.064</v>
      </c>
      <c r="O9" s="705" t="n">
        <v>0.081</v>
      </c>
      <c r="P9" s="705" t="n">
        <v>0.076</v>
      </c>
      <c r="Q9" s="705" t="n">
        <v>0.079</v>
      </c>
      <c r="R9" s="705" t="n">
        <v>0.074</v>
      </c>
      <c r="S9" s="705" t="n">
        <v>0.065</v>
      </c>
      <c r="T9" s="705" t="n">
        <v>0.063</v>
      </c>
      <c r="U9" s="705" t="n">
        <v>0.056</v>
      </c>
      <c r="V9" s="705" t="n">
        <v>0.069</v>
      </c>
      <c r="W9" s="705" t="n">
        <v>0.054</v>
      </c>
      <c r="X9" s="705" t="n">
        <v>0.045</v>
      </c>
      <c r="Y9" s="705" t="n">
        <v>0.053</v>
      </c>
      <c r="Z9" s="705" t="n">
        <v>0.043</v>
      </c>
      <c r="AA9" s="705" t="n">
        <v>0.044</v>
      </c>
      <c r="AB9" s="706" t="n">
        <v>0.033</v>
      </c>
      <c r="AC9" s="663"/>
      <c r="AD9" s="697" t="s">
        <v>54</v>
      </c>
      <c r="AE9" s="707" t="n">
        <v>0.119</v>
      </c>
      <c r="AF9" s="708" t="n">
        <v>0.122</v>
      </c>
      <c r="AG9" s="708" t="n">
        <v>0.137</v>
      </c>
      <c r="AH9" s="709" t="n">
        <v>0.171</v>
      </c>
      <c r="AI9" s="663"/>
      <c r="AJ9" s="663"/>
      <c r="AK9" s="663"/>
    </row>
    <row r="10" customFormat="false" ht="13.5" hidden="false" customHeight="true" outlineLevel="0" collapsed="false">
      <c r="A10" s="697" t="s">
        <v>388</v>
      </c>
      <c r="B10" s="698" t="n">
        <v>0.059</v>
      </c>
      <c r="C10" s="699" t="n">
        <v>0.043</v>
      </c>
      <c r="D10" s="700" t="n">
        <v>0.023</v>
      </c>
      <c r="E10" s="701" t="n">
        <v>0</v>
      </c>
      <c r="F10" s="698" t="n">
        <v>0.012</v>
      </c>
      <c r="G10" s="702" t="n">
        <v>0.01</v>
      </c>
      <c r="H10" s="701" t="n">
        <v>0</v>
      </c>
      <c r="I10" s="703" t="n">
        <v>0.011</v>
      </c>
      <c r="J10" s="688" t="n">
        <v>0</v>
      </c>
      <c r="K10" s="704" t="n">
        <v>0.092</v>
      </c>
      <c r="L10" s="705" t="n">
        <v>0.09</v>
      </c>
      <c r="M10" s="705" t="n">
        <v>0.08</v>
      </c>
      <c r="N10" s="705" t="n">
        <v>0.064</v>
      </c>
      <c r="O10" s="705" t="n">
        <v>0.081</v>
      </c>
      <c r="P10" s="705" t="n">
        <v>0.076</v>
      </c>
      <c r="Q10" s="705" t="n">
        <v>0.079</v>
      </c>
      <c r="R10" s="705" t="n">
        <v>0.074</v>
      </c>
      <c r="S10" s="705" t="n">
        <v>0.065</v>
      </c>
      <c r="T10" s="705" t="n">
        <v>0.063</v>
      </c>
      <c r="U10" s="705" t="n">
        <v>0.056</v>
      </c>
      <c r="V10" s="705" t="n">
        <v>0.069</v>
      </c>
      <c r="W10" s="705" t="n">
        <v>0.054</v>
      </c>
      <c r="X10" s="705" t="n">
        <v>0.045</v>
      </c>
      <c r="Y10" s="705" t="n">
        <v>0.053</v>
      </c>
      <c r="Z10" s="705" t="n">
        <v>0.043</v>
      </c>
      <c r="AA10" s="705" t="n">
        <v>0.044</v>
      </c>
      <c r="AB10" s="706" t="n">
        <v>0.033</v>
      </c>
      <c r="AC10" s="663"/>
      <c r="AD10" s="697" t="s">
        <v>388</v>
      </c>
      <c r="AE10" s="707" t="n">
        <v>0.119</v>
      </c>
      <c r="AF10" s="708" t="n">
        <v>0.122</v>
      </c>
      <c r="AG10" s="708" t="n">
        <v>0.137</v>
      </c>
      <c r="AH10" s="709" t="n">
        <v>0.171</v>
      </c>
      <c r="AI10" s="663"/>
      <c r="AJ10" s="663"/>
      <c r="AK10" s="663"/>
    </row>
    <row r="11" customFormat="false" ht="13.5" hidden="false" customHeight="true" outlineLevel="0" collapsed="false">
      <c r="A11" s="697" t="s">
        <v>389</v>
      </c>
      <c r="B11" s="698" t="n">
        <v>0.047</v>
      </c>
      <c r="C11" s="699" t="n">
        <v>0.034</v>
      </c>
      <c r="D11" s="700" t="n">
        <v>0.019</v>
      </c>
      <c r="E11" s="701" t="n">
        <v>0</v>
      </c>
      <c r="F11" s="698" t="n">
        <v>0.02</v>
      </c>
      <c r="G11" s="702" t="n">
        <v>0.017</v>
      </c>
      <c r="H11" s="701" t="n">
        <v>0</v>
      </c>
      <c r="I11" s="703" t="n">
        <v>0.01</v>
      </c>
      <c r="J11" s="688" t="n">
        <v>0</v>
      </c>
      <c r="K11" s="704" t="n">
        <v>0.086</v>
      </c>
      <c r="L11" s="705" t="n">
        <v>0.083</v>
      </c>
      <c r="M11" s="705" t="n">
        <v>0.066</v>
      </c>
      <c r="N11" s="705" t="n">
        <v>0.053</v>
      </c>
      <c r="O11" s="705" t="n">
        <v>0.076</v>
      </c>
      <c r="P11" s="705" t="n">
        <v>0.073</v>
      </c>
      <c r="Q11" s="705" t="n">
        <v>0.073</v>
      </c>
      <c r="R11" s="705" t="n">
        <v>0.07</v>
      </c>
      <c r="S11" s="705" t="n">
        <v>0.063</v>
      </c>
      <c r="T11" s="705" t="n">
        <v>0.06</v>
      </c>
      <c r="U11" s="705" t="n">
        <v>0.058</v>
      </c>
      <c r="V11" s="705" t="n">
        <v>0.056</v>
      </c>
      <c r="W11" s="705" t="n">
        <v>0.055</v>
      </c>
      <c r="X11" s="705" t="n">
        <v>0.048</v>
      </c>
      <c r="Y11" s="705" t="n">
        <v>0.043</v>
      </c>
      <c r="Z11" s="705" t="n">
        <v>0.045</v>
      </c>
      <c r="AA11" s="705" t="n">
        <v>0.038</v>
      </c>
      <c r="AB11" s="706" t="n">
        <v>0.028</v>
      </c>
      <c r="AC11" s="663"/>
      <c r="AD11" s="697" t="s">
        <v>389</v>
      </c>
      <c r="AE11" s="707" t="n">
        <v>0.116</v>
      </c>
      <c r="AF11" s="708" t="n">
        <v>0.12</v>
      </c>
      <c r="AG11" s="708" t="n">
        <v>0.151</v>
      </c>
      <c r="AH11" s="709" t="n">
        <v>0.188</v>
      </c>
      <c r="AI11" s="663"/>
      <c r="AJ11" s="663"/>
      <c r="AK11" s="663"/>
    </row>
    <row r="12" customFormat="false" ht="13.5" hidden="false" customHeight="true" outlineLevel="0" collapsed="false">
      <c r="A12" s="697" t="s">
        <v>390</v>
      </c>
      <c r="B12" s="698" t="n">
        <v>0.082</v>
      </c>
      <c r="C12" s="699" t="n">
        <v>0.06</v>
      </c>
      <c r="D12" s="700" t="n">
        <v>0.033</v>
      </c>
      <c r="E12" s="701" t="n">
        <v>0</v>
      </c>
      <c r="F12" s="698" t="n">
        <v>0.018</v>
      </c>
      <c r="G12" s="702" t="n">
        <v>0.012</v>
      </c>
      <c r="H12" s="701" t="n">
        <v>0</v>
      </c>
      <c r="I12" s="703" t="n">
        <v>0.015</v>
      </c>
      <c r="J12" s="688" t="n">
        <v>0</v>
      </c>
      <c r="K12" s="704" t="n">
        <v>0.128</v>
      </c>
      <c r="L12" s="705" t="n">
        <v>0.122</v>
      </c>
      <c r="M12" s="705" t="n">
        <v>0.11</v>
      </c>
      <c r="N12" s="705" t="n">
        <v>0.088</v>
      </c>
      <c r="O12" s="705" t="n">
        <v>0.113</v>
      </c>
      <c r="P12" s="705" t="n">
        <v>0.106</v>
      </c>
      <c r="Q12" s="705" t="n">
        <v>0.107</v>
      </c>
      <c r="R12" s="705" t="n">
        <v>0.1</v>
      </c>
      <c r="S12" s="705" t="n">
        <v>0.091</v>
      </c>
      <c r="T12" s="705" t="n">
        <v>0.085</v>
      </c>
      <c r="U12" s="705" t="n">
        <v>0.079</v>
      </c>
      <c r="V12" s="705" t="n">
        <v>0.095</v>
      </c>
      <c r="W12" s="705" t="n">
        <v>0.073</v>
      </c>
      <c r="X12" s="705" t="n">
        <v>0.064</v>
      </c>
      <c r="Y12" s="705" t="n">
        <v>0.073</v>
      </c>
      <c r="Z12" s="705" t="n">
        <v>0.058</v>
      </c>
      <c r="AA12" s="705" t="n">
        <v>0.061</v>
      </c>
      <c r="AB12" s="706" t="n">
        <v>0.046</v>
      </c>
      <c r="AC12" s="663"/>
      <c r="AD12" s="697" t="s">
        <v>390</v>
      </c>
      <c r="AE12" s="707" t="n">
        <v>0.117</v>
      </c>
      <c r="AF12" s="708" t="n">
        <v>0.122</v>
      </c>
      <c r="AG12" s="708" t="n">
        <v>0.136</v>
      </c>
      <c r="AH12" s="709" t="n">
        <v>0.17</v>
      </c>
      <c r="AI12" s="663"/>
      <c r="AJ12" s="663"/>
      <c r="AK12" s="663"/>
    </row>
    <row r="13" customFormat="false" ht="13.5" hidden="false" customHeight="true" outlineLevel="0" collapsed="false">
      <c r="A13" s="697" t="s">
        <v>391</v>
      </c>
      <c r="B13" s="698" t="n">
        <v>0.082</v>
      </c>
      <c r="C13" s="699" t="n">
        <v>0.06</v>
      </c>
      <c r="D13" s="700" t="n">
        <v>0.033</v>
      </c>
      <c r="E13" s="701" t="n">
        <v>0</v>
      </c>
      <c r="F13" s="698" t="n">
        <v>0.018</v>
      </c>
      <c r="G13" s="702" t="n">
        <v>0.012</v>
      </c>
      <c r="H13" s="701" t="n">
        <v>0</v>
      </c>
      <c r="I13" s="703" t="n">
        <v>0.015</v>
      </c>
      <c r="J13" s="688" t="n">
        <v>0</v>
      </c>
      <c r="K13" s="704" t="n">
        <v>0.128</v>
      </c>
      <c r="L13" s="705" t="n">
        <v>0.122</v>
      </c>
      <c r="M13" s="705" t="n">
        <v>0.11</v>
      </c>
      <c r="N13" s="705" t="n">
        <v>0.088</v>
      </c>
      <c r="O13" s="705" t="n">
        <v>0.113</v>
      </c>
      <c r="P13" s="705" t="n">
        <v>0.106</v>
      </c>
      <c r="Q13" s="705" t="n">
        <v>0.107</v>
      </c>
      <c r="R13" s="705" t="n">
        <v>0.1</v>
      </c>
      <c r="S13" s="705" t="n">
        <v>0.091</v>
      </c>
      <c r="T13" s="705" t="n">
        <v>0.085</v>
      </c>
      <c r="U13" s="705" t="n">
        <v>0.079</v>
      </c>
      <c r="V13" s="705" t="n">
        <v>0.095</v>
      </c>
      <c r="W13" s="705" t="n">
        <v>0.073</v>
      </c>
      <c r="X13" s="705" t="n">
        <v>0.064</v>
      </c>
      <c r="Y13" s="705" t="n">
        <v>0.073</v>
      </c>
      <c r="Z13" s="705" t="n">
        <v>0.058</v>
      </c>
      <c r="AA13" s="705" t="n">
        <v>0.061</v>
      </c>
      <c r="AB13" s="706" t="n">
        <v>0.046</v>
      </c>
      <c r="AC13" s="663"/>
      <c r="AD13" s="697" t="s">
        <v>391</v>
      </c>
      <c r="AE13" s="707" t="n">
        <v>0.117</v>
      </c>
      <c r="AF13" s="708" t="n">
        <v>0.122</v>
      </c>
      <c r="AG13" s="708" t="n">
        <v>0.136</v>
      </c>
      <c r="AH13" s="709" t="n">
        <v>0.17</v>
      </c>
      <c r="AI13" s="663"/>
      <c r="AJ13" s="663"/>
      <c r="AK13" s="663"/>
    </row>
    <row r="14" customFormat="false" ht="13.5" hidden="false" customHeight="true" outlineLevel="0" collapsed="false">
      <c r="A14" s="697" t="s">
        <v>392</v>
      </c>
      <c r="B14" s="698" t="n">
        <v>0.104</v>
      </c>
      <c r="C14" s="699" t="n">
        <v>0.076</v>
      </c>
      <c r="D14" s="700" t="n">
        <v>0.042</v>
      </c>
      <c r="E14" s="701" t="n">
        <v>0</v>
      </c>
      <c r="F14" s="698" t="n">
        <v>0.031</v>
      </c>
      <c r="G14" s="702" t="n">
        <v>0.024</v>
      </c>
      <c r="H14" s="701" t="n">
        <v>0</v>
      </c>
      <c r="I14" s="703" t="n">
        <v>0.023</v>
      </c>
      <c r="J14" s="688" t="n">
        <v>0</v>
      </c>
      <c r="K14" s="704" t="n">
        <v>0.181</v>
      </c>
      <c r="L14" s="705" t="n">
        <v>0.174</v>
      </c>
      <c r="M14" s="705" t="n">
        <v>0.15</v>
      </c>
      <c r="N14" s="705" t="n">
        <v>0.122</v>
      </c>
      <c r="O14" s="705" t="n">
        <v>0.158</v>
      </c>
      <c r="P14" s="705" t="n">
        <v>0.153</v>
      </c>
      <c r="Q14" s="705" t="n">
        <v>0.151</v>
      </c>
      <c r="R14" s="705" t="n">
        <v>0.146</v>
      </c>
      <c r="S14" s="705" t="n">
        <v>0.13</v>
      </c>
      <c r="T14" s="705" t="n">
        <v>0.123</v>
      </c>
      <c r="U14" s="705" t="n">
        <v>0.119</v>
      </c>
      <c r="V14" s="705" t="n">
        <v>0.127</v>
      </c>
      <c r="W14" s="705" t="n">
        <v>0.112</v>
      </c>
      <c r="X14" s="705" t="n">
        <v>0.096</v>
      </c>
      <c r="Y14" s="705" t="n">
        <v>0.099</v>
      </c>
      <c r="Z14" s="705" t="n">
        <v>0.089</v>
      </c>
      <c r="AA14" s="705" t="n">
        <v>0.088</v>
      </c>
      <c r="AB14" s="706" t="n">
        <v>0.065</v>
      </c>
      <c r="AC14" s="663"/>
      <c r="AD14" s="697" t="s">
        <v>392</v>
      </c>
      <c r="AE14" s="707" t="n">
        <v>0.127</v>
      </c>
      <c r="AF14" s="708" t="n">
        <v>0.132</v>
      </c>
      <c r="AG14" s="708" t="n">
        <v>0.153</v>
      </c>
      <c r="AH14" s="709" t="n">
        <v>0.188</v>
      </c>
      <c r="AI14" s="663"/>
      <c r="AJ14" s="663"/>
      <c r="AK14" s="663"/>
    </row>
    <row r="15" customFormat="false" ht="13.5" hidden="false" customHeight="true" outlineLevel="0" collapsed="false">
      <c r="A15" s="697" t="s">
        <v>57</v>
      </c>
      <c r="B15" s="698" t="n">
        <v>0.102</v>
      </c>
      <c r="C15" s="699" t="n">
        <v>0.074</v>
      </c>
      <c r="D15" s="700" t="n">
        <v>0.041</v>
      </c>
      <c r="E15" s="701" t="n">
        <v>0</v>
      </c>
      <c r="F15" s="698" t="n">
        <v>0.015</v>
      </c>
      <c r="G15" s="702" t="n">
        <v>0.012</v>
      </c>
      <c r="H15" s="701" t="n">
        <v>0</v>
      </c>
      <c r="I15" s="703" t="n">
        <v>0.017</v>
      </c>
      <c r="J15" s="688" t="n">
        <v>0</v>
      </c>
      <c r="K15" s="704" t="n">
        <v>0.149</v>
      </c>
      <c r="L15" s="705" t="n">
        <v>0.146</v>
      </c>
      <c r="M15" s="705" t="n">
        <v>0.134</v>
      </c>
      <c r="N15" s="705" t="n">
        <v>0.106</v>
      </c>
      <c r="O15" s="705" t="n">
        <v>0.132</v>
      </c>
      <c r="P15" s="705" t="n">
        <v>0.121</v>
      </c>
      <c r="Q15" s="705" t="n">
        <v>0.129</v>
      </c>
      <c r="R15" s="705" t="n">
        <v>0.118</v>
      </c>
      <c r="S15" s="705" t="n">
        <v>0.104</v>
      </c>
      <c r="T15" s="705" t="n">
        <v>0.101</v>
      </c>
      <c r="U15" s="705" t="n">
        <v>0.088</v>
      </c>
      <c r="V15" s="705" t="n">
        <v>0.117</v>
      </c>
      <c r="W15" s="705" t="n">
        <v>0.085</v>
      </c>
      <c r="X15" s="705" t="n">
        <v>0.071</v>
      </c>
      <c r="Y15" s="705" t="n">
        <v>0.089</v>
      </c>
      <c r="Z15" s="705" t="n">
        <v>0.068</v>
      </c>
      <c r="AA15" s="705" t="n">
        <v>0.073</v>
      </c>
      <c r="AB15" s="706" t="n">
        <v>0.056</v>
      </c>
      <c r="AC15" s="663"/>
      <c r="AD15" s="697" t="s">
        <v>57</v>
      </c>
      <c r="AE15" s="707" t="n">
        <v>0.114</v>
      </c>
      <c r="AF15" s="708" t="n">
        <v>0.116</v>
      </c>
      <c r="AG15" s="708" t="n">
        <v>0.126</v>
      </c>
      <c r="AH15" s="709" t="n">
        <v>0.16</v>
      </c>
      <c r="AI15" s="663"/>
      <c r="AJ15" s="663"/>
      <c r="AK15" s="663"/>
    </row>
    <row r="16" customFormat="false" ht="13.5" hidden="false" customHeight="true" outlineLevel="0" collapsed="false">
      <c r="A16" s="697" t="s">
        <v>393</v>
      </c>
      <c r="B16" s="698" t="n">
        <v>0.102</v>
      </c>
      <c r="C16" s="699" t="n">
        <v>0.074</v>
      </c>
      <c r="D16" s="700" t="n">
        <v>0.041</v>
      </c>
      <c r="E16" s="701" t="n">
        <v>0</v>
      </c>
      <c r="F16" s="698" t="n">
        <v>0.015</v>
      </c>
      <c r="G16" s="702" t="n">
        <v>0.012</v>
      </c>
      <c r="H16" s="701" t="n">
        <v>0</v>
      </c>
      <c r="I16" s="703" t="n">
        <v>0.017</v>
      </c>
      <c r="J16" s="688" t="n">
        <v>0</v>
      </c>
      <c r="K16" s="704" t="n">
        <v>0.149</v>
      </c>
      <c r="L16" s="705" t="n">
        <v>0.146</v>
      </c>
      <c r="M16" s="705" t="n">
        <v>0.134</v>
      </c>
      <c r="N16" s="705" t="n">
        <v>0.106</v>
      </c>
      <c r="O16" s="705" t="n">
        <v>0.132</v>
      </c>
      <c r="P16" s="705" t="n">
        <v>0.121</v>
      </c>
      <c r="Q16" s="705" t="n">
        <v>0.129</v>
      </c>
      <c r="R16" s="705" t="n">
        <v>0.118</v>
      </c>
      <c r="S16" s="705" t="n">
        <v>0.104</v>
      </c>
      <c r="T16" s="705" t="n">
        <v>0.101</v>
      </c>
      <c r="U16" s="705" t="n">
        <v>0.088</v>
      </c>
      <c r="V16" s="705" t="n">
        <v>0.117</v>
      </c>
      <c r="W16" s="705" t="n">
        <v>0.085</v>
      </c>
      <c r="X16" s="705" t="n">
        <v>0.071</v>
      </c>
      <c r="Y16" s="705" t="n">
        <v>0.089</v>
      </c>
      <c r="Z16" s="705" t="n">
        <v>0.068</v>
      </c>
      <c r="AA16" s="705" t="n">
        <v>0.073</v>
      </c>
      <c r="AB16" s="706" t="n">
        <v>0.056</v>
      </c>
      <c r="AC16" s="663"/>
      <c r="AD16" s="697" t="s">
        <v>393</v>
      </c>
      <c r="AE16" s="707" t="n">
        <v>0.114</v>
      </c>
      <c r="AF16" s="708" t="n">
        <v>0.116</v>
      </c>
      <c r="AG16" s="708" t="n">
        <v>0.126</v>
      </c>
      <c r="AH16" s="709" t="n">
        <v>0.16</v>
      </c>
      <c r="AI16" s="663"/>
      <c r="AJ16" s="663"/>
      <c r="AK16" s="663"/>
    </row>
    <row r="17" customFormat="false" ht="13.5" hidden="false" customHeight="true" outlineLevel="0" collapsed="false">
      <c r="A17" s="697" t="s">
        <v>394</v>
      </c>
      <c r="B17" s="698" t="n">
        <v>0.111</v>
      </c>
      <c r="C17" s="699" t="n">
        <v>0.081</v>
      </c>
      <c r="D17" s="700" t="n">
        <v>0.045</v>
      </c>
      <c r="E17" s="701" t="n">
        <v>0</v>
      </c>
      <c r="F17" s="698" t="n">
        <v>0.031</v>
      </c>
      <c r="G17" s="702" t="n">
        <v>0.023</v>
      </c>
      <c r="H17" s="701" t="n">
        <v>0</v>
      </c>
      <c r="I17" s="703" t="n">
        <v>0.023</v>
      </c>
      <c r="J17" s="688" t="n">
        <v>0</v>
      </c>
      <c r="K17" s="704" t="n">
        <v>0.186</v>
      </c>
      <c r="L17" s="705" t="n">
        <v>0.178</v>
      </c>
      <c r="M17" s="705" t="n">
        <v>0.155</v>
      </c>
      <c r="N17" s="705" t="n">
        <v>0.125</v>
      </c>
      <c r="O17" s="705" t="n">
        <v>0.163</v>
      </c>
      <c r="P17" s="705" t="n">
        <v>0.156</v>
      </c>
      <c r="Q17" s="705" t="n">
        <v>0.155</v>
      </c>
      <c r="R17" s="705" t="n">
        <v>0.148</v>
      </c>
      <c r="S17" s="705" t="n">
        <v>0.133</v>
      </c>
      <c r="T17" s="705" t="n">
        <v>0.125</v>
      </c>
      <c r="U17" s="705" t="n">
        <v>0.12</v>
      </c>
      <c r="V17" s="705" t="n">
        <v>0.132</v>
      </c>
      <c r="W17" s="705" t="n">
        <v>0.112</v>
      </c>
      <c r="X17" s="705" t="n">
        <v>0.097</v>
      </c>
      <c r="Y17" s="705" t="n">
        <v>0.102</v>
      </c>
      <c r="Z17" s="705" t="n">
        <v>0.089</v>
      </c>
      <c r="AA17" s="705" t="n">
        <v>0.089</v>
      </c>
      <c r="AB17" s="706" t="n">
        <v>0.066</v>
      </c>
      <c r="AC17" s="663"/>
      <c r="AD17" s="697" t="s">
        <v>394</v>
      </c>
      <c r="AE17" s="707" t="n">
        <v>0.123</v>
      </c>
      <c r="AF17" s="708" t="n">
        <v>0.129</v>
      </c>
      <c r="AG17" s="708" t="n">
        <v>0.148</v>
      </c>
      <c r="AH17" s="709" t="n">
        <v>0.184</v>
      </c>
      <c r="AI17" s="663"/>
      <c r="AJ17" s="663"/>
      <c r="AK17" s="663"/>
    </row>
    <row r="18" customFormat="false" ht="13.5" hidden="false" customHeight="true" outlineLevel="0" collapsed="false">
      <c r="A18" s="697" t="s">
        <v>61</v>
      </c>
      <c r="B18" s="698" t="n">
        <v>0.083</v>
      </c>
      <c r="C18" s="699" t="n">
        <v>0.06</v>
      </c>
      <c r="D18" s="700" t="n">
        <v>0.033</v>
      </c>
      <c r="E18" s="701" t="n">
        <v>0</v>
      </c>
      <c r="F18" s="698" t="n">
        <v>0.027</v>
      </c>
      <c r="G18" s="702" t="n">
        <v>0.023</v>
      </c>
      <c r="H18" s="701" t="n">
        <v>0</v>
      </c>
      <c r="I18" s="703" t="n">
        <v>0.016</v>
      </c>
      <c r="J18" s="688" t="n">
        <v>0</v>
      </c>
      <c r="K18" s="704" t="n">
        <v>0.14</v>
      </c>
      <c r="L18" s="705" t="n">
        <v>0.136</v>
      </c>
      <c r="M18" s="705" t="n">
        <v>0.113</v>
      </c>
      <c r="N18" s="705" t="n">
        <v>0.09</v>
      </c>
      <c r="O18" s="705" t="n">
        <v>0.124</v>
      </c>
      <c r="P18" s="705" t="n">
        <v>0.117</v>
      </c>
      <c r="Q18" s="705" t="n">
        <v>0.12</v>
      </c>
      <c r="R18" s="705" t="n">
        <v>0.113</v>
      </c>
      <c r="S18" s="705" t="n">
        <v>0.101</v>
      </c>
      <c r="T18" s="705" t="n">
        <v>0.097</v>
      </c>
      <c r="U18" s="705" t="n">
        <v>0.09</v>
      </c>
      <c r="V18" s="705" t="n">
        <v>0.097</v>
      </c>
      <c r="W18" s="705" t="n">
        <v>0.086</v>
      </c>
      <c r="X18" s="705" t="n">
        <v>0.074</v>
      </c>
      <c r="Y18" s="705" t="n">
        <v>0.074</v>
      </c>
      <c r="Z18" s="705" t="n">
        <v>0.07</v>
      </c>
      <c r="AA18" s="705" t="n">
        <v>0.063</v>
      </c>
      <c r="AB18" s="706" t="n">
        <v>0.047</v>
      </c>
      <c r="AC18" s="663"/>
      <c r="AD18" s="697" t="s">
        <v>61</v>
      </c>
      <c r="AE18" s="707" t="n">
        <v>0.114</v>
      </c>
      <c r="AF18" s="708" t="n">
        <v>0.117</v>
      </c>
      <c r="AG18" s="708" t="n">
        <v>0.141</v>
      </c>
      <c r="AH18" s="709" t="n">
        <v>0.177</v>
      </c>
      <c r="AI18" s="663"/>
      <c r="AJ18" s="663"/>
      <c r="AK18" s="663"/>
    </row>
    <row r="19" customFormat="false" ht="13.5" hidden="false" customHeight="true" outlineLevel="0" collapsed="false">
      <c r="A19" s="697" t="s">
        <v>395</v>
      </c>
      <c r="B19" s="698" t="n">
        <v>0.083</v>
      </c>
      <c r="C19" s="699" t="n">
        <v>0.06</v>
      </c>
      <c r="D19" s="700" t="n">
        <v>0.033</v>
      </c>
      <c r="E19" s="701" t="n">
        <v>0</v>
      </c>
      <c r="F19" s="698" t="n">
        <v>0.027</v>
      </c>
      <c r="G19" s="702" t="n">
        <v>0.023</v>
      </c>
      <c r="H19" s="701" t="n">
        <v>0</v>
      </c>
      <c r="I19" s="703" t="n">
        <v>0.016</v>
      </c>
      <c r="J19" s="688" t="n">
        <v>0</v>
      </c>
      <c r="K19" s="704" t="n">
        <v>0.14</v>
      </c>
      <c r="L19" s="705" t="n">
        <v>0.136</v>
      </c>
      <c r="M19" s="705" t="n">
        <v>0.113</v>
      </c>
      <c r="N19" s="705" t="n">
        <v>0.09</v>
      </c>
      <c r="O19" s="705" t="n">
        <v>0.124</v>
      </c>
      <c r="P19" s="705" t="n">
        <v>0.117</v>
      </c>
      <c r="Q19" s="705" t="n">
        <v>0.12</v>
      </c>
      <c r="R19" s="705" t="n">
        <v>0.113</v>
      </c>
      <c r="S19" s="705" t="n">
        <v>0.101</v>
      </c>
      <c r="T19" s="705" t="n">
        <v>0.097</v>
      </c>
      <c r="U19" s="705" t="n">
        <v>0.09</v>
      </c>
      <c r="V19" s="705" t="n">
        <v>0.097</v>
      </c>
      <c r="W19" s="705" t="n">
        <v>0.086</v>
      </c>
      <c r="X19" s="705" t="n">
        <v>0.074</v>
      </c>
      <c r="Y19" s="705" t="n">
        <v>0.074</v>
      </c>
      <c r="Z19" s="705" t="n">
        <v>0.07</v>
      </c>
      <c r="AA19" s="705" t="n">
        <v>0.063</v>
      </c>
      <c r="AB19" s="706" t="n">
        <v>0.047</v>
      </c>
      <c r="AC19" s="663"/>
      <c r="AD19" s="697" t="s">
        <v>395</v>
      </c>
      <c r="AE19" s="707" t="n">
        <v>0.114</v>
      </c>
      <c r="AF19" s="708" t="n">
        <v>0.117</v>
      </c>
      <c r="AG19" s="708" t="n">
        <v>0.141</v>
      </c>
      <c r="AH19" s="709" t="n">
        <v>0.177</v>
      </c>
      <c r="AI19" s="663"/>
      <c r="AJ19" s="663"/>
      <c r="AK19" s="663"/>
    </row>
    <row r="20" customFormat="false" ht="13.5" hidden="false" customHeight="true" outlineLevel="0" collapsed="false">
      <c r="A20" s="697" t="s">
        <v>62</v>
      </c>
      <c r="B20" s="698" t="n">
        <v>0.083</v>
      </c>
      <c r="C20" s="699" t="n">
        <v>0.06</v>
      </c>
      <c r="D20" s="700" t="n">
        <v>0.033</v>
      </c>
      <c r="E20" s="701" t="n">
        <v>0</v>
      </c>
      <c r="F20" s="698" t="n">
        <v>0.027</v>
      </c>
      <c r="G20" s="702" t="n">
        <v>0.023</v>
      </c>
      <c r="H20" s="701" t="n">
        <v>0</v>
      </c>
      <c r="I20" s="703" t="n">
        <v>0.016</v>
      </c>
      <c r="J20" s="688" t="n">
        <v>0</v>
      </c>
      <c r="K20" s="704" t="n">
        <v>0.14</v>
      </c>
      <c r="L20" s="705" t="n">
        <v>0.136</v>
      </c>
      <c r="M20" s="705" t="n">
        <v>0.113</v>
      </c>
      <c r="N20" s="705" t="n">
        <v>0.09</v>
      </c>
      <c r="O20" s="705" t="n">
        <v>0.124</v>
      </c>
      <c r="P20" s="705" t="n">
        <v>0.117</v>
      </c>
      <c r="Q20" s="705" t="n">
        <v>0.12</v>
      </c>
      <c r="R20" s="705" t="n">
        <v>0.113</v>
      </c>
      <c r="S20" s="705" t="n">
        <v>0.101</v>
      </c>
      <c r="T20" s="705" t="n">
        <v>0.097</v>
      </c>
      <c r="U20" s="705" t="n">
        <v>0.09</v>
      </c>
      <c r="V20" s="705" t="n">
        <v>0.097</v>
      </c>
      <c r="W20" s="705" t="n">
        <v>0.086</v>
      </c>
      <c r="X20" s="705" t="n">
        <v>0.074</v>
      </c>
      <c r="Y20" s="705" t="n">
        <v>0.074</v>
      </c>
      <c r="Z20" s="705" t="n">
        <v>0.07</v>
      </c>
      <c r="AA20" s="705" t="n">
        <v>0.063</v>
      </c>
      <c r="AB20" s="706" t="n">
        <v>0.047</v>
      </c>
      <c r="AC20" s="663"/>
      <c r="AD20" s="697" t="s">
        <v>62</v>
      </c>
      <c r="AE20" s="707" t="n">
        <v>0.114</v>
      </c>
      <c r="AF20" s="708" t="n">
        <v>0.117</v>
      </c>
      <c r="AG20" s="708" t="n">
        <v>0.141</v>
      </c>
      <c r="AH20" s="709" t="n">
        <v>0.177</v>
      </c>
      <c r="AI20" s="663"/>
      <c r="AJ20" s="663"/>
      <c r="AK20" s="663"/>
    </row>
    <row r="21" customFormat="false" ht="13.5" hidden="false" customHeight="true" outlineLevel="0" collapsed="false">
      <c r="A21" s="697" t="s">
        <v>396</v>
      </c>
      <c r="B21" s="698" t="n">
        <v>0.039</v>
      </c>
      <c r="C21" s="699" t="n">
        <v>0.029</v>
      </c>
      <c r="D21" s="700" t="n">
        <v>0.016</v>
      </c>
      <c r="E21" s="701" t="n">
        <v>0</v>
      </c>
      <c r="F21" s="698" t="n">
        <v>0.021</v>
      </c>
      <c r="G21" s="702" t="n">
        <v>0.017</v>
      </c>
      <c r="H21" s="701" t="n">
        <v>0</v>
      </c>
      <c r="I21" s="703" t="n">
        <v>0.008</v>
      </c>
      <c r="J21" s="688" t="n">
        <v>0</v>
      </c>
      <c r="K21" s="704" t="n">
        <v>0.075</v>
      </c>
      <c r="L21" s="705" t="n">
        <v>0.071</v>
      </c>
      <c r="M21" s="705" t="n">
        <v>0.054</v>
      </c>
      <c r="N21" s="705" t="n">
        <v>0.044</v>
      </c>
      <c r="O21" s="705" t="n">
        <v>0.067</v>
      </c>
      <c r="P21" s="705" t="n">
        <v>0.065</v>
      </c>
      <c r="Q21" s="705" t="n">
        <v>0.063</v>
      </c>
      <c r="R21" s="705" t="n">
        <v>0.061</v>
      </c>
      <c r="S21" s="705" t="n">
        <v>0.057</v>
      </c>
      <c r="T21" s="705" t="n">
        <v>0.053</v>
      </c>
      <c r="U21" s="705" t="n">
        <v>0.052</v>
      </c>
      <c r="V21" s="705" t="n">
        <v>0.046</v>
      </c>
      <c r="W21" s="705" t="n">
        <v>0.048</v>
      </c>
      <c r="X21" s="705" t="n">
        <v>0.044</v>
      </c>
      <c r="Y21" s="705" t="n">
        <v>0.036</v>
      </c>
      <c r="Z21" s="705" t="n">
        <v>0.04</v>
      </c>
      <c r="AA21" s="705" t="n">
        <v>0.031</v>
      </c>
      <c r="AB21" s="706" t="n">
        <v>0.023</v>
      </c>
      <c r="AC21" s="663"/>
      <c r="AD21" s="697" t="s">
        <v>396</v>
      </c>
      <c r="AE21" s="707" t="n">
        <v>0.106</v>
      </c>
      <c r="AF21" s="708" t="n">
        <v>0.112</v>
      </c>
      <c r="AG21" s="708" t="n">
        <v>0.148</v>
      </c>
      <c r="AH21" s="709" t="n">
        <v>0.181</v>
      </c>
      <c r="AI21" s="663"/>
      <c r="AJ21" s="663"/>
      <c r="AK21" s="663"/>
    </row>
    <row r="22" customFormat="false" ht="13.5" hidden="false" customHeight="true" outlineLevel="0" collapsed="false">
      <c r="A22" s="697" t="s">
        <v>397</v>
      </c>
      <c r="B22" s="698" t="n">
        <v>0.039</v>
      </c>
      <c r="C22" s="699" t="n">
        <v>0.029</v>
      </c>
      <c r="D22" s="700" t="n">
        <v>0.016</v>
      </c>
      <c r="E22" s="701" t="n">
        <v>0</v>
      </c>
      <c r="F22" s="698" t="n">
        <v>0.021</v>
      </c>
      <c r="G22" s="702" t="n">
        <v>0.017</v>
      </c>
      <c r="H22" s="701" t="n">
        <v>0</v>
      </c>
      <c r="I22" s="703" t="n">
        <v>0.008</v>
      </c>
      <c r="J22" s="688" t="n">
        <v>0</v>
      </c>
      <c r="K22" s="704" t="n">
        <v>0.075</v>
      </c>
      <c r="L22" s="705" t="n">
        <v>0.071</v>
      </c>
      <c r="M22" s="705" t="n">
        <v>0.054</v>
      </c>
      <c r="N22" s="705" t="n">
        <v>0.044</v>
      </c>
      <c r="O22" s="705" t="n">
        <v>0.067</v>
      </c>
      <c r="P22" s="705" t="n">
        <v>0.065</v>
      </c>
      <c r="Q22" s="705" t="n">
        <v>0.063</v>
      </c>
      <c r="R22" s="705" t="n">
        <v>0.061</v>
      </c>
      <c r="S22" s="705" t="n">
        <v>0.057</v>
      </c>
      <c r="T22" s="705" t="n">
        <v>0.053</v>
      </c>
      <c r="U22" s="705" t="n">
        <v>0.052</v>
      </c>
      <c r="V22" s="705" t="n">
        <v>0.046</v>
      </c>
      <c r="W22" s="705" t="n">
        <v>0.048</v>
      </c>
      <c r="X22" s="705" t="n">
        <v>0.044</v>
      </c>
      <c r="Y22" s="705" t="n">
        <v>0.036</v>
      </c>
      <c r="Z22" s="705" t="n">
        <v>0.04</v>
      </c>
      <c r="AA22" s="705" t="n">
        <v>0.031</v>
      </c>
      <c r="AB22" s="706" t="n">
        <v>0.023</v>
      </c>
      <c r="AC22" s="663"/>
      <c r="AD22" s="697" t="s">
        <v>397</v>
      </c>
      <c r="AE22" s="707" t="n">
        <v>0.106</v>
      </c>
      <c r="AF22" s="708" t="n">
        <v>0.112</v>
      </c>
      <c r="AG22" s="708" t="n">
        <v>0.148</v>
      </c>
      <c r="AH22" s="709" t="n">
        <v>0.181</v>
      </c>
      <c r="AI22" s="663"/>
      <c r="AJ22" s="663"/>
      <c r="AK22" s="663"/>
    </row>
    <row r="23" customFormat="false" ht="13.5" hidden="false" customHeight="true" outlineLevel="0" collapsed="false">
      <c r="A23" s="697" t="s">
        <v>398</v>
      </c>
      <c r="B23" s="698" t="n">
        <v>0.026</v>
      </c>
      <c r="C23" s="699" t="n">
        <v>0.019</v>
      </c>
      <c r="D23" s="700" t="n">
        <v>0.01</v>
      </c>
      <c r="E23" s="701" t="n">
        <v>0</v>
      </c>
      <c r="F23" s="698" t="n">
        <v>0.015</v>
      </c>
      <c r="G23" s="702" t="n">
        <v>0.011</v>
      </c>
      <c r="H23" s="701" t="n">
        <v>0</v>
      </c>
      <c r="I23" s="703" t="n">
        <v>0.005</v>
      </c>
      <c r="J23" s="688" t="n">
        <v>0</v>
      </c>
      <c r="K23" s="704" t="n">
        <v>0.051</v>
      </c>
      <c r="L23" s="705" t="n">
        <v>0.047</v>
      </c>
      <c r="M23" s="705" t="n">
        <v>0.036</v>
      </c>
      <c r="N23" s="705" t="n">
        <v>0.029</v>
      </c>
      <c r="O23" s="705" t="n">
        <v>0.046</v>
      </c>
      <c r="P23" s="705" t="n">
        <v>0.044</v>
      </c>
      <c r="Q23" s="705" t="n">
        <v>0.042</v>
      </c>
      <c r="R23" s="705" t="n">
        <v>0.04</v>
      </c>
      <c r="S23" s="705" t="n">
        <v>0.039</v>
      </c>
      <c r="T23" s="705" t="n">
        <v>0.035</v>
      </c>
      <c r="U23" s="705" t="n">
        <v>0.035</v>
      </c>
      <c r="V23" s="705" t="n">
        <v>0.031</v>
      </c>
      <c r="W23" s="705" t="n">
        <v>0.031</v>
      </c>
      <c r="X23" s="705" t="n">
        <v>0.03</v>
      </c>
      <c r="Y23" s="705" t="n">
        <v>0.024</v>
      </c>
      <c r="Z23" s="705" t="n">
        <v>0.026</v>
      </c>
      <c r="AA23" s="705" t="n">
        <v>0.02</v>
      </c>
      <c r="AB23" s="706" t="n">
        <v>0.015</v>
      </c>
      <c r="AC23" s="663"/>
      <c r="AD23" s="697" t="s">
        <v>398</v>
      </c>
      <c r="AE23" s="707" t="n">
        <v>0.098</v>
      </c>
      <c r="AF23" s="708" t="n">
        <v>0.106</v>
      </c>
      <c r="AG23" s="708" t="n">
        <v>0.138</v>
      </c>
      <c r="AH23" s="709" t="n">
        <v>0.172</v>
      </c>
      <c r="AI23" s="663"/>
      <c r="AJ23" s="663"/>
      <c r="AK23" s="663"/>
    </row>
    <row r="24" customFormat="false" ht="13.5" hidden="false" customHeight="false" outlineLevel="0" collapsed="false">
      <c r="A24" s="697" t="s">
        <v>399</v>
      </c>
      <c r="B24" s="698" t="n">
        <v>0.026</v>
      </c>
      <c r="C24" s="699" t="n">
        <v>0.019</v>
      </c>
      <c r="D24" s="700" t="n">
        <v>0.01</v>
      </c>
      <c r="E24" s="701" t="n">
        <v>0</v>
      </c>
      <c r="F24" s="698" t="n">
        <v>0.015</v>
      </c>
      <c r="G24" s="702" t="n">
        <v>0.011</v>
      </c>
      <c r="H24" s="701" t="n">
        <v>0</v>
      </c>
      <c r="I24" s="703" t="n">
        <v>0.005</v>
      </c>
      <c r="J24" s="688" t="n">
        <v>0</v>
      </c>
      <c r="K24" s="704" t="n">
        <v>0.051</v>
      </c>
      <c r="L24" s="705" t="n">
        <v>0.047</v>
      </c>
      <c r="M24" s="705" t="n">
        <v>0.036</v>
      </c>
      <c r="N24" s="705" t="n">
        <v>0.029</v>
      </c>
      <c r="O24" s="705" t="n">
        <v>0.046</v>
      </c>
      <c r="P24" s="705" t="n">
        <v>0.044</v>
      </c>
      <c r="Q24" s="705" t="n">
        <v>0.042</v>
      </c>
      <c r="R24" s="705" t="n">
        <v>0.04</v>
      </c>
      <c r="S24" s="705" t="n">
        <v>0.039</v>
      </c>
      <c r="T24" s="705" t="n">
        <v>0.035</v>
      </c>
      <c r="U24" s="705" t="n">
        <v>0.035</v>
      </c>
      <c r="V24" s="705" t="n">
        <v>0.031</v>
      </c>
      <c r="W24" s="705" t="n">
        <v>0.031</v>
      </c>
      <c r="X24" s="705" t="n">
        <v>0.03</v>
      </c>
      <c r="Y24" s="705" t="n">
        <v>0.024</v>
      </c>
      <c r="Z24" s="705" t="n">
        <v>0.026</v>
      </c>
      <c r="AA24" s="705" t="n">
        <v>0.02</v>
      </c>
      <c r="AB24" s="706" t="n">
        <v>0.015</v>
      </c>
      <c r="AC24" s="663"/>
      <c r="AD24" s="697" t="s">
        <v>399</v>
      </c>
      <c r="AE24" s="707" t="n">
        <v>0.098</v>
      </c>
      <c r="AF24" s="708" t="n">
        <v>0.106</v>
      </c>
      <c r="AG24" s="708" t="n">
        <v>0.138</v>
      </c>
      <c r="AH24" s="709" t="n">
        <v>0.172</v>
      </c>
      <c r="AI24" s="663"/>
      <c r="AJ24" s="663"/>
      <c r="AK24" s="663"/>
    </row>
    <row r="25" customFormat="false" ht="14.25" hidden="false" customHeight="false" outlineLevel="0" collapsed="false">
      <c r="A25" s="711" t="s">
        <v>400</v>
      </c>
      <c r="B25" s="712" t="n">
        <v>0.026</v>
      </c>
      <c r="C25" s="713" t="n">
        <v>0.019</v>
      </c>
      <c r="D25" s="714" t="n">
        <v>0.01</v>
      </c>
      <c r="E25" s="715" t="n">
        <v>0</v>
      </c>
      <c r="F25" s="716" t="n">
        <v>0.015</v>
      </c>
      <c r="G25" s="717" t="n">
        <v>0.011</v>
      </c>
      <c r="H25" s="715" t="n">
        <v>0</v>
      </c>
      <c r="I25" s="718" t="n">
        <v>0.005</v>
      </c>
      <c r="J25" s="719" t="n">
        <v>0</v>
      </c>
      <c r="K25" s="720" t="n">
        <v>0.051</v>
      </c>
      <c r="L25" s="721" t="n">
        <v>0.047</v>
      </c>
      <c r="M25" s="721" t="n">
        <v>0.036</v>
      </c>
      <c r="N25" s="721" t="n">
        <v>0.029</v>
      </c>
      <c r="O25" s="721" t="n">
        <v>0.046</v>
      </c>
      <c r="P25" s="721" t="n">
        <v>0.044</v>
      </c>
      <c r="Q25" s="721" t="n">
        <v>0.042</v>
      </c>
      <c r="R25" s="721" t="n">
        <v>0.04</v>
      </c>
      <c r="S25" s="721" t="n">
        <v>0.039</v>
      </c>
      <c r="T25" s="721" t="n">
        <v>0.035</v>
      </c>
      <c r="U25" s="721" t="n">
        <v>0.035</v>
      </c>
      <c r="V25" s="721" t="n">
        <v>0.031</v>
      </c>
      <c r="W25" s="721" t="n">
        <v>0.031</v>
      </c>
      <c r="X25" s="721" t="n">
        <v>0.03</v>
      </c>
      <c r="Y25" s="721" t="n">
        <v>0.024</v>
      </c>
      <c r="Z25" s="721" t="n">
        <v>0.026</v>
      </c>
      <c r="AA25" s="721" t="n">
        <v>0.02</v>
      </c>
      <c r="AB25" s="722" t="n">
        <v>0.015</v>
      </c>
      <c r="AC25" s="663"/>
      <c r="AD25" s="711" t="s">
        <v>400</v>
      </c>
      <c r="AE25" s="723" t="n">
        <v>0.098</v>
      </c>
      <c r="AF25" s="724" t="n">
        <v>0.106</v>
      </c>
      <c r="AG25" s="724" t="n">
        <v>0.138</v>
      </c>
      <c r="AH25" s="725" t="n">
        <v>0.172</v>
      </c>
      <c r="AI25" s="663"/>
      <c r="AJ25" s="663"/>
      <c r="AK25" s="663"/>
    </row>
    <row r="26" customFormat="false" ht="13.5" hidden="false" customHeight="false" outlineLevel="0" collapsed="false">
      <c r="A26" s="726" t="s">
        <v>52</v>
      </c>
      <c r="B26" s="727" t="n">
        <v>0.137</v>
      </c>
      <c r="C26" s="728" t="n">
        <v>0.1</v>
      </c>
      <c r="D26" s="729" t="n">
        <v>0.055</v>
      </c>
      <c r="E26" s="730" t="n">
        <v>0</v>
      </c>
      <c r="F26" s="727" t="n">
        <v>0.063</v>
      </c>
      <c r="G26" s="731" t="n">
        <v>0.042</v>
      </c>
      <c r="H26" s="730" t="n">
        <v>0</v>
      </c>
      <c r="I26" s="732" t="n">
        <v>0.024</v>
      </c>
      <c r="J26" s="730" t="n">
        <v>0</v>
      </c>
      <c r="K26" s="733" t="n">
        <v>0.245</v>
      </c>
      <c r="L26" s="734" t="n">
        <v>0.224</v>
      </c>
      <c r="M26" s="734" t="n">
        <v>0.182</v>
      </c>
      <c r="N26" s="734" t="n">
        <v>0.145</v>
      </c>
      <c r="O26" s="734" t="n">
        <v>0.221</v>
      </c>
      <c r="P26" s="734" t="n">
        <v>0.208</v>
      </c>
      <c r="Q26" s="734" t="n">
        <v>0.2</v>
      </c>
      <c r="R26" s="734" t="n">
        <v>0.187</v>
      </c>
      <c r="S26" s="734" t="n">
        <v>0.184</v>
      </c>
      <c r="T26" s="734" t="n">
        <v>0.163</v>
      </c>
      <c r="U26" s="734" t="n">
        <v>0.163</v>
      </c>
      <c r="V26" s="734" t="n">
        <v>0.158</v>
      </c>
      <c r="W26" s="734" t="n">
        <v>0.142</v>
      </c>
      <c r="X26" s="734" t="n">
        <v>0.139</v>
      </c>
      <c r="Y26" s="734" t="n">
        <v>0.121</v>
      </c>
      <c r="Z26" s="734" t="n">
        <v>0.118</v>
      </c>
      <c r="AA26" s="734" t="n">
        <v>0.1</v>
      </c>
      <c r="AB26" s="735" t="n">
        <v>0.076</v>
      </c>
      <c r="AC26" s="663"/>
      <c r="AD26" s="726" t="s">
        <v>52</v>
      </c>
      <c r="AE26" s="707" t="n">
        <v>0.097</v>
      </c>
      <c r="AF26" s="708" t="n">
        <v>0.107</v>
      </c>
      <c r="AG26" s="708" t="n">
        <v>0.131</v>
      </c>
      <c r="AH26" s="709" t="n">
        <v>0.165</v>
      </c>
      <c r="AI26" s="663"/>
      <c r="AJ26" s="663"/>
      <c r="AK26" s="663"/>
    </row>
    <row r="27" customFormat="false" ht="14.25" hidden="false" customHeight="false" outlineLevel="0" collapsed="false">
      <c r="A27" s="711" t="s">
        <v>401</v>
      </c>
      <c r="B27" s="712" t="n">
        <v>0.059</v>
      </c>
      <c r="C27" s="713" t="n">
        <v>0.043</v>
      </c>
      <c r="D27" s="714" t="n">
        <v>0.023</v>
      </c>
      <c r="E27" s="736" t="n">
        <v>0</v>
      </c>
      <c r="F27" s="712" t="n">
        <v>0.012</v>
      </c>
      <c r="G27" s="737" t="n">
        <v>0.01</v>
      </c>
      <c r="H27" s="736" t="n">
        <v>0</v>
      </c>
      <c r="I27" s="738" t="n">
        <v>0.011</v>
      </c>
      <c r="J27" s="736" t="n">
        <v>0</v>
      </c>
      <c r="K27" s="720" t="n">
        <v>0.092</v>
      </c>
      <c r="L27" s="721" t="n">
        <v>0.09</v>
      </c>
      <c r="M27" s="721" t="n">
        <v>0.08</v>
      </c>
      <c r="N27" s="721" t="n">
        <v>0.064</v>
      </c>
      <c r="O27" s="721" t="n">
        <v>0.081</v>
      </c>
      <c r="P27" s="721" t="n">
        <v>0.076</v>
      </c>
      <c r="Q27" s="721" t="n">
        <v>0.079</v>
      </c>
      <c r="R27" s="721" t="n">
        <v>0.074</v>
      </c>
      <c r="S27" s="721" t="n">
        <v>0.065</v>
      </c>
      <c r="T27" s="721" t="n">
        <v>0.063</v>
      </c>
      <c r="U27" s="721" t="n">
        <v>0.056</v>
      </c>
      <c r="V27" s="721" t="n">
        <v>0.069</v>
      </c>
      <c r="W27" s="721" t="n">
        <v>0.054</v>
      </c>
      <c r="X27" s="721" t="n">
        <v>0.045</v>
      </c>
      <c r="Y27" s="721" t="n">
        <v>0.053</v>
      </c>
      <c r="Z27" s="721" t="n">
        <v>0.043</v>
      </c>
      <c r="AA27" s="721" t="n">
        <v>0.044</v>
      </c>
      <c r="AB27" s="722" t="n">
        <v>0.033</v>
      </c>
      <c r="AC27" s="663"/>
      <c r="AD27" s="711" t="s">
        <v>401</v>
      </c>
      <c r="AE27" s="723" t="n">
        <v>0.119</v>
      </c>
      <c r="AF27" s="724" t="n">
        <v>0.122</v>
      </c>
      <c r="AG27" s="724" t="n">
        <v>0.137</v>
      </c>
      <c r="AH27" s="725" t="n">
        <v>0.171</v>
      </c>
      <c r="AI27" s="663"/>
      <c r="AJ27" s="663"/>
      <c r="AK27" s="663"/>
    </row>
    <row r="28" customFormat="false" ht="13.5" hidden="false" customHeight="false" outlineLevel="0" collapsed="false">
      <c r="K28" s="663"/>
      <c r="L28" s="663"/>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row>
    <row r="29" customFormat="false" ht="13.5" hidden="false" customHeight="false" outlineLevel="0" collapsed="false">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M29" s="663"/>
      <c r="AN29" s="663"/>
    </row>
    <row r="30" customFormat="false" ht="13.5" hidden="false" customHeight="false" outlineLevel="0" collapsed="false">
      <c r="K30" s="663"/>
      <c r="L30" s="663"/>
      <c r="M30" s="663"/>
      <c r="N30" s="663"/>
      <c r="O30" s="663"/>
      <c r="P30" s="663"/>
      <c r="Q30" s="663"/>
      <c r="R30" s="663"/>
      <c r="S30" s="663"/>
      <c r="T30" s="663"/>
      <c r="U30" s="663"/>
      <c r="V30" s="663"/>
      <c r="W30" s="663"/>
      <c r="X30" s="663"/>
      <c r="Y30" s="663"/>
      <c r="Z30" s="663"/>
      <c r="AA30" s="663"/>
      <c r="AB30" s="663"/>
      <c r="AC30" s="663"/>
      <c r="AD30" s="663"/>
      <c r="AE30" s="663"/>
      <c r="AF30" s="663"/>
      <c r="AG30" s="663"/>
      <c r="AH30" s="663"/>
      <c r="AI30" s="663"/>
      <c r="AJ30" s="663"/>
      <c r="AK30" s="663"/>
      <c r="AM30" s="663"/>
      <c r="AN30" s="663"/>
    </row>
    <row r="31" customFormat="false" ht="13.5" hidden="false" customHeight="false" outlineLevel="0" collapsed="false">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63"/>
      <c r="AM31" s="663"/>
      <c r="AN31" s="663"/>
    </row>
    <row r="32" customFormat="false" ht="13.5" hidden="false" customHeight="false" outlineLevel="0" collapsed="false">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3"/>
      <c r="AJ32" s="663"/>
      <c r="AK32" s="663"/>
      <c r="AM32" s="663"/>
      <c r="AN32" s="663"/>
    </row>
    <row r="33" customFormat="false" ht="13.5" hidden="false" customHeight="false" outlineLevel="0" collapsed="false">
      <c r="K33" s="663"/>
      <c r="L33" s="663"/>
      <c r="M33" s="663"/>
      <c r="N33" s="663"/>
      <c r="O33" s="663"/>
      <c r="P33" s="663"/>
      <c r="Q33" s="663"/>
      <c r="R33" s="663"/>
      <c r="S33" s="663"/>
      <c r="T33" s="663"/>
      <c r="U33" s="663"/>
      <c r="V33" s="663"/>
      <c r="W33" s="663"/>
      <c r="X33" s="663"/>
      <c r="Y33" s="663"/>
      <c r="Z33" s="663"/>
      <c r="AA33" s="663"/>
      <c r="AB33" s="663"/>
      <c r="AC33" s="663"/>
      <c r="AD33" s="663"/>
      <c r="AE33" s="663"/>
      <c r="AF33" s="663"/>
      <c r="AG33" s="663"/>
      <c r="AH33" s="663"/>
      <c r="AI33" s="663"/>
      <c r="AJ33" s="663"/>
      <c r="AK33" s="663"/>
      <c r="AM33" s="663"/>
      <c r="AN33" s="663"/>
    </row>
    <row r="34" customFormat="false" ht="13.5" hidden="false" customHeight="false" outlineLevel="0" collapsed="false">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M34" s="663"/>
      <c r="AN34" s="663"/>
    </row>
    <row r="35" customFormat="false" ht="13.5" hidden="false" customHeight="false" outlineLevel="0" collapsed="false">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M35" s="663"/>
      <c r="AN35" s="663"/>
    </row>
    <row r="36" customFormat="false" ht="13.5" hidden="false" customHeight="false" outlineLevel="0" collapsed="false">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M36" s="663"/>
      <c r="AN36" s="663"/>
    </row>
    <row r="37" customFormat="false" ht="13.5" hidden="false" customHeight="false" outlineLevel="0" collapsed="false">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M37" s="663"/>
      <c r="AN37" s="663"/>
    </row>
    <row r="38" customFormat="false" ht="13.5" hidden="false" customHeight="false" outlineLevel="0" collapsed="false">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3"/>
      <c r="AM38" s="663"/>
      <c r="AN38" s="663"/>
    </row>
    <row r="39" customFormat="false" ht="13.5" hidden="false" customHeight="false" outlineLevel="0" collapsed="false">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c r="AM39" s="663"/>
      <c r="AN39" s="663"/>
    </row>
    <row r="40" customFormat="false" ht="13.5" hidden="false" customHeight="false" outlineLevel="0" collapsed="false">
      <c r="AD40" s="663"/>
      <c r="AE40" s="663"/>
      <c r="AF40" s="663"/>
      <c r="AG40" s="663"/>
      <c r="AH40" s="663"/>
    </row>
    <row r="41" customFormat="false" ht="13.5" hidden="false" customHeight="false" outlineLevel="0" collapsed="false">
      <c r="AD41" s="663"/>
      <c r="AE41" s="663"/>
      <c r="AF41" s="663"/>
      <c r="AG41" s="663"/>
      <c r="AH41" s="663"/>
    </row>
  </sheetData>
  <mergeCells count="10">
    <mergeCell ref="A2:A4"/>
    <mergeCell ref="B2:E2"/>
    <mergeCell ref="F2:H2"/>
    <mergeCell ref="I2:J3"/>
    <mergeCell ref="K2:AB2"/>
    <mergeCell ref="AD2:AD4"/>
    <mergeCell ref="AE2:AH3"/>
    <mergeCell ref="B3:E3"/>
    <mergeCell ref="F3:H3"/>
    <mergeCell ref="K3:AB3"/>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1" min="1" style="0" width="19.24"/>
    <col collapsed="false" customWidth="true" hidden="false" outlineLevel="0" max="4" min="3" style="654" width="16.66"/>
  </cols>
  <sheetData>
    <row r="1" customFormat="false" ht="14.25" hidden="false" customHeight="false" outlineLevel="0" collapsed="false">
      <c r="A1" s="655" t="s">
        <v>402</v>
      </c>
      <c r="C1" s="655" t="s">
        <v>403</v>
      </c>
    </row>
    <row r="2" customFormat="false" ht="14.25" hidden="false" customHeight="false" outlineLevel="0" collapsed="false">
      <c r="A2" s="739" t="s">
        <v>45</v>
      </c>
      <c r="C2" s="739" t="s">
        <v>45</v>
      </c>
      <c r="D2" s="740" t="s">
        <v>46</v>
      </c>
    </row>
    <row r="3" customFormat="false" ht="13.5" hidden="false" customHeight="false" outlineLevel="0" collapsed="false">
      <c r="A3" s="741" t="s">
        <v>404</v>
      </c>
      <c r="C3" s="667" t="s">
        <v>404</v>
      </c>
      <c r="D3" s="742" t="s">
        <v>405</v>
      </c>
    </row>
    <row r="4" customFormat="false" ht="13.5" hidden="false" customHeight="false" outlineLevel="0" collapsed="false">
      <c r="A4" s="671" t="s">
        <v>406</v>
      </c>
      <c r="C4" s="671" t="s">
        <v>404</v>
      </c>
      <c r="D4" s="743" t="s">
        <v>407</v>
      </c>
    </row>
    <row r="5" customFormat="false" ht="13.5" hidden="false" customHeight="false" outlineLevel="0" collapsed="false">
      <c r="A5" s="671" t="s">
        <v>408</v>
      </c>
      <c r="C5" s="671" t="s">
        <v>404</v>
      </c>
      <c r="D5" s="743" t="s">
        <v>409</v>
      </c>
    </row>
    <row r="6" customFormat="false" ht="13.5" hidden="false" customHeight="false" outlineLevel="0" collapsed="false">
      <c r="A6" s="671" t="s">
        <v>410</v>
      </c>
      <c r="C6" s="671" t="s">
        <v>404</v>
      </c>
      <c r="D6" s="743" t="s">
        <v>411</v>
      </c>
    </row>
    <row r="7" customFormat="false" ht="13.5" hidden="false" customHeight="false" outlineLevel="0" collapsed="false">
      <c r="A7" s="671" t="s">
        <v>412</v>
      </c>
      <c r="C7" s="671" t="s">
        <v>404</v>
      </c>
      <c r="D7" s="743" t="s">
        <v>413</v>
      </c>
    </row>
    <row r="8" customFormat="false" ht="13.5" hidden="false" customHeight="false" outlineLevel="0" collapsed="false">
      <c r="A8" s="671" t="s">
        <v>414</v>
      </c>
      <c r="C8" s="671" t="s">
        <v>404</v>
      </c>
      <c r="D8" s="743" t="s">
        <v>415</v>
      </c>
    </row>
    <row r="9" customFormat="false" ht="13.5" hidden="false" customHeight="false" outlineLevel="0" collapsed="false">
      <c r="A9" s="671" t="s">
        <v>416</v>
      </c>
      <c r="C9" s="671" t="s">
        <v>404</v>
      </c>
      <c r="D9" s="743" t="s">
        <v>417</v>
      </c>
    </row>
    <row r="10" customFormat="false" ht="13.5" hidden="false" customHeight="false" outlineLevel="0" collapsed="false">
      <c r="A10" s="671" t="s">
        <v>418</v>
      </c>
      <c r="C10" s="671" t="s">
        <v>404</v>
      </c>
      <c r="D10" s="743" t="s">
        <v>419</v>
      </c>
    </row>
    <row r="11" customFormat="false" ht="13.5" hidden="false" customHeight="false" outlineLevel="0" collapsed="false">
      <c r="A11" s="671" t="s">
        <v>420</v>
      </c>
      <c r="C11" s="671" t="s">
        <v>404</v>
      </c>
      <c r="D11" s="743" t="s">
        <v>421</v>
      </c>
    </row>
    <row r="12" customFormat="false" ht="13.5" hidden="false" customHeight="false" outlineLevel="0" collapsed="false">
      <c r="A12" s="671" t="s">
        <v>422</v>
      </c>
      <c r="C12" s="671" t="s">
        <v>404</v>
      </c>
      <c r="D12" s="743" t="s">
        <v>423</v>
      </c>
    </row>
    <row r="13" customFormat="false" ht="13.5" hidden="false" customHeight="false" outlineLevel="0" collapsed="false">
      <c r="A13" s="671" t="s">
        <v>424</v>
      </c>
      <c r="C13" s="671" t="s">
        <v>404</v>
      </c>
      <c r="D13" s="743" t="s">
        <v>425</v>
      </c>
    </row>
    <row r="14" customFormat="false" ht="13.5" hidden="false" customHeight="false" outlineLevel="0" collapsed="false">
      <c r="A14" s="671" t="s">
        <v>58</v>
      </c>
      <c r="C14" s="671" t="s">
        <v>404</v>
      </c>
      <c r="D14" s="743" t="s">
        <v>426</v>
      </c>
    </row>
    <row r="15" customFormat="false" ht="13.5" hidden="false" customHeight="false" outlineLevel="0" collapsed="false">
      <c r="A15" s="671" t="s">
        <v>47</v>
      </c>
      <c r="C15" s="671" t="s">
        <v>404</v>
      </c>
      <c r="D15" s="743" t="s">
        <v>427</v>
      </c>
    </row>
    <row r="16" customFormat="false" ht="13.5" hidden="false" customHeight="false" outlineLevel="0" collapsed="false">
      <c r="A16" s="671" t="s">
        <v>428</v>
      </c>
      <c r="C16" s="671" t="s">
        <v>404</v>
      </c>
      <c r="D16" s="743" t="s">
        <v>429</v>
      </c>
    </row>
    <row r="17" customFormat="false" ht="13.5" hidden="false" customHeight="false" outlineLevel="0" collapsed="false">
      <c r="A17" s="671" t="s">
        <v>430</v>
      </c>
      <c r="C17" s="671" t="s">
        <v>404</v>
      </c>
      <c r="D17" s="743" t="s">
        <v>431</v>
      </c>
    </row>
    <row r="18" customFormat="false" ht="13.5" hidden="false" customHeight="false" outlineLevel="0" collapsed="false">
      <c r="A18" s="671" t="s">
        <v>432</v>
      </c>
      <c r="C18" s="671" t="s">
        <v>404</v>
      </c>
      <c r="D18" s="743" t="s">
        <v>433</v>
      </c>
    </row>
    <row r="19" customFormat="false" ht="13.5" hidden="false" customHeight="false" outlineLevel="0" collapsed="false">
      <c r="A19" s="671" t="s">
        <v>434</v>
      </c>
      <c r="C19" s="671" t="s">
        <v>404</v>
      </c>
      <c r="D19" s="743" t="s">
        <v>435</v>
      </c>
    </row>
    <row r="20" customFormat="false" ht="13.5" hidden="false" customHeight="false" outlineLevel="0" collapsed="false">
      <c r="A20" s="671" t="s">
        <v>436</v>
      </c>
      <c r="C20" s="671" t="s">
        <v>404</v>
      </c>
      <c r="D20" s="743" t="s">
        <v>437</v>
      </c>
    </row>
    <row r="21" customFormat="false" ht="13.5" hidden="false" customHeight="false" outlineLevel="0" collapsed="false">
      <c r="A21" s="671" t="s">
        <v>438</v>
      </c>
      <c r="C21" s="671" t="s">
        <v>404</v>
      </c>
      <c r="D21" s="743" t="s">
        <v>439</v>
      </c>
    </row>
    <row r="22" customFormat="false" ht="13.5" hidden="false" customHeight="false" outlineLevel="0" collapsed="false">
      <c r="A22" s="671" t="s">
        <v>440</v>
      </c>
      <c r="C22" s="671" t="s">
        <v>404</v>
      </c>
      <c r="D22" s="743" t="s">
        <v>441</v>
      </c>
    </row>
    <row r="23" customFormat="false" ht="13.5" hidden="false" customHeight="false" outlineLevel="0" collapsed="false">
      <c r="A23" s="671" t="s">
        <v>442</v>
      </c>
      <c r="C23" s="671" t="s">
        <v>404</v>
      </c>
      <c r="D23" s="743" t="s">
        <v>443</v>
      </c>
    </row>
    <row r="24" customFormat="false" ht="13.5" hidden="false" customHeight="false" outlineLevel="0" collapsed="false">
      <c r="A24" s="671" t="s">
        <v>444</v>
      </c>
      <c r="C24" s="671" t="s">
        <v>404</v>
      </c>
      <c r="D24" s="743" t="s">
        <v>445</v>
      </c>
    </row>
    <row r="25" customFormat="false" ht="13.5" hidden="false" customHeight="false" outlineLevel="0" collapsed="false">
      <c r="A25" s="671" t="s">
        <v>446</v>
      </c>
      <c r="C25" s="671" t="s">
        <v>404</v>
      </c>
      <c r="D25" s="743" t="s">
        <v>447</v>
      </c>
    </row>
    <row r="26" customFormat="false" ht="13.5" hidden="false" customHeight="false" outlineLevel="0" collapsed="false">
      <c r="A26" s="671" t="s">
        <v>448</v>
      </c>
      <c r="C26" s="671" t="s">
        <v>404</v>
      </c>
      <c r="D26" s="743" t="s">
        <v>449</v>
      </c>
    </row>
    <row r="27" customFormat="false" ht="13.5" hidden="false" customHeight="false" outlineLevel="0" collapsed="false">
      <c r="A27" s="671" t="s">
        <v>450</v>
      </c>
      <c r="C27" s="671" t="s">
        <v>404</v>
      </c>
      <c r="D27" s="743" t="s">
        <v>451</v>
      </c>
    </row>
    <row r="28" customFormat="false" ht="13.5" hidden="false" customHeight="false" outlineLevel="0" collapsed="false">
      <c r="A28" s="671" t="s">
        <v>452</v>
      </c>
      <c r="C28" s="671" t="s">
        <v>404</v>
      </c>
      <c r="D28" s="743" t="s">
        <v>453</v>
      </c>
    </row>
    <row r="29" customFormat="false" ht="13.5" hidden="false" customHeight="false" outlineLevel="0" collapsed="false">
      <c r="A29" s="671" t="s">
        <v>454</v>
      </c>
      <c r="C29" s="671" t="s">
        <v>404</v>
      </c>
      <c r="D29" s="743" t="s">
        <v>455</v>
      </c>
    </row>
    <row r="30" customFormat="false" ht="13.5" hidden="false" customHeight="false" outlineLevel="0" collapsed="false">
      <c r="A30" s="671" t="s">
        <v>456</v>
      </c>
      <c r="C30" s="671" t="s">
        <v>404</v>
      </c>
      <c r="D30" s="743" t="s">
        <v>457</v>
      </c>
    </row>
    <row r="31" customFormat="false" ht="13.5" hidden="false" customHeight="false" outlineLevel="0" collapsed="false">
      <c r="A31" s="671" t="s">
        <v>458</v>
      </c>
      <c r="C31" s="671" t="s">
        <v>404</v>
      </c>
      <c r="D31" s="743" t="s">
        <v>459</v>
      </c>
    </row>
    <row r="32" customFormat="false" ht="13.5" hidden="false" customHeight="false" outlineLevel="0" collapsed="false">
      <c r="A32" s="671" t="s">
        <v>460</v>
      </c>
      <c r="C32" s="671" t="s">
        <v>404</v>
      </c>
      <c r="D32" s="743" t="s">
        <v>461</v>
      </c>
    </row>
    <row r="33" customFormat="false" ht="13.5" hidden="false" customHeight="false" outlineLevel="0" collapsed="false">
      <c r="A33" s="671" t="s">
        <v>462</v>
      </c>
      <c r="C33" s="671" t="s">
        <v>404</v>
      </c>
      <c r="D33" s="743" t="s">
        <v>463</v>
      </c>
    </row>
    <row r="34" customFormat="false" ht="13.5" hidden="false" customHeight="false" outlineLevel="0" collapsed="false">
      <c r="A34" s="671" t="s">
        <v>464</v>
      </c>
      <c r="C34" s="671" t="s">
        <v>404</v>
      </c>
      <c r="D34" s="743" t="s">
        <v>465</v>
      </c>
    </row>
    <row r="35" customFormat="false" ht="13.5" hidden="false" customHeight="false" outlineLevel="0" collapsed="false">
      <c r="A35" s="671" t="s">
        <v>466</v>
      </c>
      <c r="C35" s="671" t="s">
        <v>404</v>
      </c>
      <c r="D35" s="743" t="s">
        <v>467</v>
      </c>
    </row>
    <row r="36" customFormat="false" ht="13.5" hidden="false" customHeight="false" outlineLevel="0" collapsed="false">
      <c r="A36" s="671" t="s">
        <v>468</v>
      </c>
      <c r="C36" s="671" t="s">
        <v>404</v>
      </c>
      <c r="D36" s="743" t="s">
        <v>469</v>
      </c>
    </row>
    <row r="37" customFormat="false" ht="13.5" hidden="false" customHeight="false" outlineLevel="0" collapsed="false">
      <c r="A37" s="671" t="s">
        <v>470</v>
      </c>
      <c r="C37" s="671" t="s">
        <v>404</v>
      </c>
      <c r="D37" s="743" t="s">
        <v>471</v>
      </c>
    </row>
    <row r="38" customFormat="false" ht="13.5" hidden="false" customHeight="false" outlineLevel="0" collapsed="false">
      <c r="A38" s="671" t="s">
        <v>472</v>
      </c>
      <c r="C38" s="671" t="s">
        <v>404</v>
      </c>
      <c r="D38" s="743" t="s">
        <v>473</v>
      </c>
    </row>
    <row r="39" customFormat="false" ht="13.5" hidden="false" customHeight="false" outlineLevel="0" collapsed="false">
      <c r="A39" s="671" t="s">
        <v>474</v>
      </c>
      <c r="C39" s="671" t="s">
        <v>404</v>
      </c>
      <c r="D39" s="743" t="s">
        <v>475</v>
      </c>
    </row>
    <row r="40" customFormat="false" ht="13.5" hidden="false" customHeight="false" outlineLevel="0" collapsed="false">
      <c r="A40" s="671" t="s">
        <v>476</v>
      </c>
      <c r="C40" s="671" t="s">
        <v>404</v>
      </c>
      <c r="D40" s="743" t="s">
        <v>477</v>
      </c>
    </row>
    <row r="41" customFormat="false" ht="13.5" hidden="false" customHeight="false" outlineLevel="0" collapsed="false">
      <c r="A41" s="671" t="s">
        <v>478</v>
      </c>
      <c r="C41" s="671" t="s">
        <v>404</v>
      </c>
      <c r="D41" s="743" t="s">
        <v>479</v>
      </c>
    </row>
    <row r="42" customFormat="false" ht="13.5" hidden="false" customHeight="false" outlineLevel="0" collapsed="false">
      <c r="A42" s="671" t="s">
        <v>480</v>
      </c>
      <c r="C42" s="671" t="s">
        <v>404</v>
      </c>
      <c r="D42" s="743" t="s">
        <v>481</v>
      </c>
    </row>
    <row r="43" customFormat="false" ht="13.5" hidden="false" customHeight="false" outlineLevel="0" collapsed="false">
      <c r="A43" s="671" t="s">
        <v>482</v>
      </c>
      <c r="C43" s="671" t="s">
        <v>404</v>
      </c>
      <c r="D43" s="743" t="s">
        <v>483</v>
      </c>
    </row>
    <row r="44" customFormat="false" ht="13.5" hidden="false" customHeight="false" outlineLevel="0" collapsed="false">
      <c r="A44" s="671" t="s">
        <v>484</v>
      </c>
      <c r="C44" s="671" t="s">
        <v>404</v>
      </c>
      <c r="D44" s="743" t="s">
        <v>485</v>
      </c>
    </row>
    <row r="45" customFormat="false" ht="13.5" hidden="false" customHeight="false" outlineLevel="0" collapsed="false">
      <c r="A45" s="671" t="s">
        <v>486</v>
      </c>
      <c r="C45" s="671" t="s">
        <v>404</v>
      </c>
      <c r="D45" s="743" t="s">
        <v>487</v>
      </c>
    </row>
    <row r="46" customFormat="false" ht="13.5" hidden="false" customHeight="false" outlineLevel="0" collapsed="false">
      <c r="A46" s="671" t="s">
        <v>488</v>
      </c>
      <c r="C46" s="671" t="s">
        <v>404</v>
      </c>
      <c r="D46" s="743" t="s">
        <v>489</v>
      </c>
    </row>
    <row r="47" customFormat="false" ht="13.5" hidden="false" customHeight="false" outlineLevel="0" collapsed="false">
      <c r="A47" s="671" t="s">
        <v>490</v>
      </c>
      <c r="C47" s="671" t="s">
        <v>404</v>
      </c>
      <c r="D47" s="743" t="s">
        <v>491</v>
      </c>
    </row>
    <row r="48" customFormat="false" ht="13.5" hidden="false" customHeight="false" outlineLevel="0" collapsed="false">
      <c r="A48" s="671" t="s">
        <v>492</v>
      </c>
      <c r="C48" s="671" t="s">
        <v>404</v>
      </c>
      <c r="D48" s="743" t="s">
        <v>493</v>
      </c>
    </row>
    <row r="49" customFormat="false" ht="14.25" hidden="false" customHeight="false" outlineLevel="0" collapsed="false">
      <c r="A49" s="744" t="s">
        <v>494</v>
      </c>
      <c r="C49" s="671" t="s">
        <v>404</v>
      </c>
      <c r="D49" s="743" t="s">
        <v>495</v>
      </c>
    </row>
    <row r="50" customFormat="false" ht="13.5" hidden="false" customHeight="false" outlineLevel="0" collapsed="false">
      <c r="C50" s="671" t="s">
        <v>404</v>
      </c>
      <c r="D50" s="743" t="s">
        <v>496</v>
      </c>
    </row>
    <row r="51" customFormat="false" ht="13.5" hidden="false" customHeight="false" outlineLevel="0" collapsed="false">
      <c r="C51" s="671" t="s">
        <v>404</v>
      </c>
      <c r="D51" s="743" t="s">
        <v>497</v>
      </c>
    </row>
    <row r="52" customFormat="false" ht="13.5" hidden="false" customHeight="false" outlineLevel="0" collapsed="false">
      <c r="C52" s="671" t="s">
        <v>404</v>
      </c>
      <c r="D52" s="743" t="s">
        <v>498</v>
      </c>
    </row>
    <row r="53" customFormat="false" ht="13.5" hidden="false" customHeight="false" outlineLevel="0" collapsed="false">
      <c r="C53" s="671" t="s">
        <v>404</v>
      </c>
      <c r="D53" s="743" t="s">
        <v>499</v>
      </c>
    </row>
    <row r="54" customFormat="false" ht="13.5" hidden="false" customHeight="false" outlineLevel="0" collapsed="false">
      <c r="C54" s="671" t="s">
        <v>404</v>
      </c>
      <c r="D54" s="743" t="s">
        <v>500</v>
      </c>
    </row>
    <row r="55" customFormat="false" ht="13.5" hidden="false" customHeight="false" outlineLevel="0" collapsed="false">
      <c r="C55" s="671" t="s">
        <v>404</v>
      </c>
      <c r="D55" s="743" t="s">
        <v>501</v>
      </c>
    </row>
    <row r="56" customFormat="false" ht="13.5" hidden="false" customHeight="false" outlineLevel="0" collapsed="false">
      <c r="C56" s="671" t="s">
        <v>404</v>
      </c>
      <c r="D56" s="743" t="s">
        <v>502</v>
      </c>
    </row>
    <row r="57" customFormat="false" ht="13.5" hidden="false" customHeight="false" outlineLevel="0" collapsed="false">
      <c r="C57" s="671" t="s">
        <v>404</v>
      </c>
      <c r="D57" s="743" t="s">
        <v>503</v>
      </c>
    </row>
    <row r="58" customFormat="false" ht="13.5" hidden="false" customHeight="false" outlineLevel="0" collapsed="false">
      <c r="C58" s="671" t="s">
        <v>404</v>
      </c>
      <c r="D58" s="743" t="s">
        <v>504</v>
      </c>
    </row>
    <row r="59" customFormat="false" ht="13.5" hidden="false" customHeight="false" outlineLevel="0" collapsed="false">
      <c r="C59" s="671" t="s">
        <v>404</v>
      </c>
      <c r="D59" s="743" t="s">
        <v>505</v>
      </c>
    </row>
    <row r="60" customFormat="false" ht="13.5" hidden="false" customHeight="false" outlineLevel="0" collapsed="false">
      <c r="C60" s="671" t="s">
        <v>404</v>
      </c>
      <c r="D60" s="743" t="s">
        <v>506</v>
      </c>
    </row>
    <row r="61" customFormat="false" ht="13.5" hidden="false" customHeight="false" outlineLevel="0" collapsed="false">
      <c r="C61" s="671" t="s">
        <v>404</v>
      </c>
      <c r="D61" s="743" t="s">
        <v>507</v>
      </c>
    </row>
    <row r="62" customFormat="false" ht="13.5" hidden="false" customHeight="false" outlineLevel="0" collapsed="false">
      <c r="C62" s="671" t="s">
        <v>404</v>
      </c>
      <c r="D62" s="743" t="s">
        <v>508</v>
      </c>
    </row>
    <row r="63" customFormat="false" ht="13.5" hidden="false" customHeight="false" outlineLevel="0" collapsed="false">
      <c r="C63" s="671" t="s">
        <v>404</v>
      </c>
      <c r="D63" s="743" t="s">
        <v>509</v>
      </c>
    </row>
    <row r="64" customFormat="false" ht="13.5" hidden="false" customHeight="false" outlineLevel="0" collapsed="false">
      <c r="C64" s="671" t="s">
        <v>404</v>
      </c>
      <c r="D64" s="743" t="s">
        <v>510</v>
      </c>
    </row>
    <row r="65" customFormat="false" ht="13.5" hidden="false" customHeight="false" outlineLevel="0" collapsed="false">
      <c r="C65" s="671" t="s">
        <v>404</v>
      </c>
      <c r="D65" s="743" t="s">
        <v>511</v>
      </c>
    </row>
    <row r="66" customFormat="false" ht="13.5" hidden="false" customHeight="false" outlineLevel="0" collapsed="false">
      <c r="C66" s="671" t="s">
        <v>404</v>
      </c>
      <c r="D66" s="743" t="s">
        <v>512</v>
      </c>
    </row>
    <row r="67" customFormat="false" ht="13.5" hidden="false" customHeight="false" outlineLevel="0" collapsed="false">
      <c r="C67" s="671" t="s">
        <v>404</v>
      </c>
      <c r="D67" s="743" t="s">
        <v>513</v>
      </c>
    </row>
    <row r="68" customFormat="false" ht="13.5" hidden="false" customHeight="false" outlineLevel="0" collapsed="false">
      <c r="C68" s="671" t="s">
        <v>404</v>
      </c>
      <c r="D68" s="743" t="s">
        <v>514</v>
      </c>
    </row>
    <row r="69" customFormat="false" ht="13.5" hidden="false" customHeight="false" outlineLevel="0" collapsed="false">
      <c r="C69" s="671" t="s">
        <v>404</v>
      </c>
      <c r="D69" s="743" t="s">
        <v>515</v>
      </c>
    </row>
    <row r="70" customFormat="false" ht="13.5" hidden="false" customHeight="false" outlineLevel="0" collapsed="false">
      <c r="C70" s="671" t="s">
        <v>404</v>
      </c>
      <c r="D70" s="743" t="s">
        <v>516</v>
      </c>
    </row>
    <row r="71" customFormat="false" ht="13.5" hidden="false" customHeight="false" outlineLevel="0" collapsed="false">
      <c r="C71" s="671" t="s">
        <v>404</v>
      </c>
      <c r="D71" s="743" t="s">
        <v>517</v>
      </c>
    </row>
    <row r="72" customFormat="false" ht="13.5" hidden="false" customHeight="false" outlineLevel="0" collapsed="false">
      <c r="C72" s="671" t="s">
        <v>404</v>
      </c>
      <c r="D72" s="743" t="s">
        <v>518</v>
      </c>
    </row>
    <row r="73" customFormat="false" ht="13.5" hidden="false" customHeight="false" outlineLevel="0" collapsed="false">
      <c r="C73" s="671" t="s">
        <v>404</v>
      </c>
      <c r="D73" s="743" t="s">
        <v>519</v>
      </c>
    </row>
    <row r="74" customFormat="false" ht="13.5" hidden="false" customHeight="false" outlineLevel="0" collapsed="false">
      <c r="C74" s="671" t="s">
        <v>404</v>
      </c>
      <c r="D74" s="743" t="s">
        <v>520</v>
      </c>
    </row>
    <row r="75" customFormat="false" ht="13.5" hidden="false" customHeight="false" outlineLevel="0" collapsed="false">
      <c r="C75" s="671" t="s">
        <v>404</v>
      </c>
      <c r="D75" s="743" t="s">
        <v>521</v>
      </c>
    </row>
    <row r="76" customFormat="false" ht="13.5" hidden="false" customHeight="false" outlineLevel="0" collapsed="false">
      <c r="C76" s="671" t="s">
        <v>404</v>
      </c>
      <c r="D76" s="743" t="s">
        <v>522</v>
      </c>
    </row>
    <row r="77" customFormat="false" ht="13.5" hidden="false" customHeight="false" outlineLevel="0" collapsed="false">
      <c r="C77" s="671" t="s">
        <v>404</v>
      </c>
      <c r="D77" s="743" t="s">
        <v>523</v>
      </c>
    </row>
    <row r="78" customFormat="false" ht="13.5" hidden="false" customHeight="false" outlineLevel="0" collapsed="false">
      <c r="C78" s="671" t="s">
        <v>404</v>
      </c>
      <c r="D78" s="743" t="s">
        <v>524</v>
      </c>
    </row>
    <row r="79" customFormat="false" ht="13.5" hidden="false" customHeight="false" outlineLevel="0" collapsed="false">
      <c r="C79" s="671" t="s">
        <v>404</v>
      </c>
      <c r="D79" s="743" t="s">
        <v>525</v>
      </c>
    </row>
    <row r="80" customFormat="false" ht="13.5" hidden="false" customHeight="false" outlineLevel="0" collapsed="false">
      <c r="C80" s="671" t="s">
        <v>404</v>
      </c>
      <c r="D80" s="743" t="s">
        <v>526</v>
      </c>
    </row>
    <row r="81" customFormat="false" ht="13.5" hidden="false" customHeight="false" outlineLevel="0" collapsed="false">
      <c r="C81" s="671" t="s">
        <v>404</v>
      </c>
      <c r="D81" s="743" t="s">
        <v>527</v>
      </c>
    </row>
    <row r="82" customFormat="false" ht="13.5" hidden="false" customHeight="false" outlineLevel="0" collapsed="false">
      <c r="C82" s="671" t="s">
        <v>404</v>
      </c>
      <c r="D82" s="743" t="s">
        <v>528</v>
      </c>
    </row>
    <row r="83" customFormat="false" ht="13.5" hidden="false" customHeight="false" outlineLevel="0" collapsed="false">
      <c r="C83" s="671" t="s">
        <v>404</v>
      </c>
      <c r="D83" s="743" t="s">
        <v>529</v>
      </c>
    </row>
    <row r="84" customFormat="false" ht="13.5" hidden="false" customHeight="false" outlineLevel="0" collapsed="false">
      <c r="C84" s="671" t="s">
        <v>404</v>
      </c>
      <c r="D84" s="743" t="s">
        <v>530</v>
      </c>
    </row>
    <row r="85" customFormat="false" ht="13.5" hidden="false" customHeight="false" outlineLevel="0" collapsed="false">
      <c r="C85" s="671" t="s">
        <v>404</v>
      </c>
      <c r="D85" s="743" t="s">
        <v>531</v>
      </c>
    </row>
    <row r="86" customFormat="false" ht="13.5" hidden="false" customHeight="false" outlineLevel="0" collapsed="false">
      <c r="C86" s="671" t="s">
        <v>404</v>
      </c>
      <c r="D86" s="743" t="s">
        <v>532</v>
      </c>
    </row>
    <row r="87" customFormat="false" ht="13.5" hidden="false" customHeight="false" outlineLevel="0" collapsed="false">
      <c r="C87" s="671" t="s">
        <v>404</v>
      </c>
      <c r="D87" s="743" t="s">
        <v>533</v>
      </c>
    </row>
    <row r="88" customFormat="false" ht="13.5" hidden="false" customHeight="false" outlineLevel="0" collapsed="false">
      <c r="C88" s="671" t="s">
        <v>404</v>
      </c>
      <c r="D88" s="743" t="s">
        <v>534</v>
      </c>
    </row>
    <row r="89" customFormat="false" ht="13.5" hidden="false" customHeight="false" outlineLevel="0" collapsed="false">
      <c r="C89" s="671" t="s">
        <v>404</v>
      </c>
      <c r="D89" s="743" t="s">
        <v>535</v>
      </c>
    </row>
    <row r="90" customFormat="false" ht="13.5" hidden="false" customHeight="false" outlineLevel="0" collapsed="false">
      <c r="C90" s="671" t="s">
        <v>404</v>
      </c>
      <c r="D90" s="743" t="s">
        <v>536</v>
      </c>
    </row>
    <row r="91" customFormat="false" ht="13.5" hidden="false" customHeight="false" outlineLevel="0" collapsed="false">
      <c r="C91" s="671" t="s">
        <v>404</v>
      </c>
      <c r="D91" s="743" t="s">
        <v>537</v>
      </c>
    </row>
    <row r="92" customFormat="false" ht="13.5" hidden="false" customHeight="false" outlineLevel="0" collapsed="false">
      <c r="C92" s="671" t="s">
        <v>404</v>
      </c>
      <c r="D92" s="743" t="s">
        <v>538</v>
      </c>
    </row>
    <row r="93" customFormat="false" ht="13.5" hidden="false" customHeight="false" outlineLevel="0" collapsed="false">
      <c r="C93" s="671" t="s">
        <v>404</v>
      </c>
      <c r="D93" s="743" t="s">
        <v>539</v>
      </c>
    </row>
    <row r="94" customFormat="false" ht="13.5" hidden="false" customHeight="false" outlineLevel="0" collapsed="false">
      <c r="C94" s="671" t="s">
        <v>404</v>
      </c>
      <c r="D94" s="743" t="s">
        <v>540</v>
      </c>
    </row>
    <row r="95" customFormat="false" ht="13.5" hidden="false" customHeight="false" outlineLevel="0" collapsed="false">
      <c r="C95" s="671" t="s">
        <v>404</v>
      </c>
      <c r="D95" s="743" t="s">
        <v>541</v>
      </c>
    </row>
    <row r="96" customFormat="false" ht="13.5" hidden="false" customHeight="false" outlineLevel="0" collapsed="false">
      <c r="C96" s="671" t="s">
        <v>404</v>
      </c>
      <c r="D96" s="743" t="s">
        <v>542</v>
      </c>
    </row>
    <row r="97" customFormat="false" ht="13.5" hidden="false" customHeight="false" outlineLevel="0" collapsed="false">
      <c r="C97" s="671" t="s">
        <v>404</v>
      </c>
      <c r="D97" s="743" t="s">
        <v>543</v>
      </c>
    </row>
    <row r="98" customFormat="false" ht="13.5" hidden="false" customHeight="false" outlineLevel="0" collapsed="false">
      <c r="C98" s="671" t="s">
        <v>404</v>
      </c>
      <c r="D98" s="743" t="s">
        <v>544</v>
      </c>
    </row>
    <row r="99" customFormat="false" ht="13.5" hidden="false" customHeight="false" outlineLevel="0" collapsed="false">
      <c r="C99" s="671" t="s">
        <v>404</v>
      </c>
      <c r="D99" s="743" t="s">
        <v>545</v>
      </c>
    </row>
    <row r="100" customFormat="false" ht="13.5" hidden="false" customHeight="false" outlineLevel="0" collapsed="false">
      <c r="C100" s="671" t="s">
        <v>404</v>
      </c>
      <c r="D100" s="743" t="s">
        <v>546</v>
      </c>
    </row>
    <row r="101" customFormat="false" ht="13.5" hidden="false" customHeight="false" outlineLevel="0" collapsed="false">
      <c r="C101" s="671" t="s">
        <v>404</v>
      </c>
      <c r="D101" s="743" t="s">
        <v>547</v>
      </c>
    </row>
    <row r="102" customFormat="false" ht="13.5" hidden="false" customHeight="false" outlineLevel="0" collapsed="false">
      <c r="C102" s="671" t="s">
        <v>404</v>
      </c>
      <c r="D102" s="743" t="s">
        <v>548</v>
      </c>
    </row>
    <row r="103" customFormat="false" ht="13.5" hidden="false" customHeight="false" outlineLevel="0" collapsed="false">
      <c r="C103" s="671" t="s">
        <v>404</v>
      </c>
      <c r="D103" s="743" t="s">
        <v>549</v>
      </c>
    </row>
    <row r="104" customFormat="false" ht="13.5" hidden="false" customHeight="false" outlineLevel="0" collapsed="false">
      <c r="C104" s="671" t="s">
        <v>404</v>
      </c>
      <c r="D104" s="743" t="s">
        <v>550</v>
      </c>
    </row>
    <row r="105" customFormat="false" ht="13.5" hidden="false" customHeight="false" outlineLevel="0" collapsed="false">
      <c r="C105" s="671" t="s">
        <v>404</v>
      </c>
      <c r="D105" s="743" t="s">
        <v>551</v>
      </c>
    </row>
    <row r="106" customFormat="false" ht="13.5" hidden="false" customHeight="false" outlineLevel="0" collapsed="false">
      <c r="C106" s="671" t="s">
        <v>404</v>
      </c>
      <c r="D106" s="743" t="s">
        <v>552</v>
      </c>
    </row>
    <row r="107" customFormat="false" ht="13.5" hidden="false" customHeight="false" outlineLevel="0" collapsed="false">
      <c r="C107" s="671" t="s">
        <v>404</v>
      </c>
      <c r="D107" s="743" t="s">
        <v>553</v>
      </c>
    </row>
    <row r="108" customFormat="false" ht="13.5" hidden="false" customHeight="false" outlineLevel="0" collapsed="false">
      <c r="C108" s="671" t="s">
        <v>404</v>
      </c>
      <c r="D108" s="743" t="s">
        <v>554</v>
      </c>
    </row>
    <row r="109" customFormat="false" ht="13.5" hidden="false" customHeight="false" outlineLevel="0" collapsed="false">
      <c r="C109" s="671" t="s">
        <v>404</v>
      </c>
      <c r="D109" s="743" t="s">
        <v>555</v>
      </c>
    </row>
    <row r="110" customFormat="false" ht="13.5" hidden="false" customHeight="false" outlineLevel="0" collapsed="false">
      <c r="C110" s="671" t="s">
        <v>404</v>
      </c>
      <c r="D110" s="743" t="s">
        <v>556</v>
      </c>
    </row>
    <row r="111" customFormat="false" ht="13.5" hidden="false" customHeight="false" outlineLevel="0" collapsed="false">
      <c r="C111" s="671" t="s">
        <v>404</v>
      </c>
      <c r="D111" s="743" t="s">
        <v>557</v>
      </c>
    </row>
    <row r="112" customFormat="false" ht="13.5" hidden="false" customHeight="false" outlineLevel="0" collapsed="false">
      <c r="C112" s="671" t="s">
        <v>404</v>
      </c>
      <c r="D112" s="743" t="s">
        <v>558</v>
      </c>
    </row>
    <row r="113" customFormat="false" ht="13.5" hidden="false" customHeight="false" outlineLevel="0" collapsed="false">
      <c r="C113" s="671" t="s">
        <v>404</v>
      </c>
      <c r="D113" s="743" t="s">
        <v>559</v>
      </c>
    </row>
    <row r="114" customFormat="false" ht="13.5" hidden="false" customHeight="false" outlineLevel="0" collapsed="false">
      <c r="C114" s="671" t="s">
        <v>404</v>
      </c>
      <c r="D114" s="743" t="s">
        <v>560</v>
      </c>
    </row>
    <row r="115" customFormat="false" ht="13.5" hidden="false" customHeight="false" outlineLevel="0" collapsed="false">
      <c r="C115" s="671" t="s">
        <v>404</v>
      </c>
      <c r="D115" s="743" t="s">
        <v>561</v>
      </c>
    </row>
    <row r="116" customFormat="false" ht="13.5" hidden="false" customHeight="false" outlineLevel="0" collapsed="false">
      <c r="C116" s="671" t="s">
        <v>404</v>
      </c>
      <c r="D116" s="743" t="s">
        <v>562</v>
      </c>
    </row>
    <row r="117" customFormat="false" ht="13.5" hidden="false" customHeight="false" outlineLevel="0" collapsed="false">
      <c r="C117" s="671" t="s">
        <v>404</v>
      </c>
      <c r="D117" s="743" t="s">
        <v>563</v>
      </c>
    </row>
    <row r="118" customFormat="false" ht="13.5" hidden="false" customHeight="false" outlineLevel="0" collapsed="false">
      <c r="C118" s="671" t="s">
        <v>404</v>
      </c>
      <c r="D118" s="743" t="s">
        <v>564</v>
      </c>
    </row>
    <row r="119" customFormat="false" ht="13.5" hidden="false" customHeight="false" outlineLevel="0" collapsed="false">
      <c r="C119" s="671" t="s">
        <v>404</v>
      </c>
      <c r="D119" s="743" t="s">
        <v>565</v>
      </c>
    </row>
    <row r="120" customFormat="false" ht="13.5" hidden="false" customHeight="false" outlineLevel="0" collapsed="false">
      <c r="C120" s="671" t="s">
        <v>404</v>
      </c>
      <c r="D120" s="743" t="s">
        <v>566</v>
      </c>
    </row>
    <row r="121" customFormat="false" ht="13.5" hidden="false" customHeight="false" outlineLevel="0" collapsed="false">
      <c r="C121" s="671" t="s">
        <v>404</v>
      </c>
      <c r="D121" s="743" t="s">
        <v>567</v>
      </c>
    </row>
    <row r="122" customFormat="false" ht="13.5" hidden="false" customHeight="false" outlineLevel="0" collapsed="false">
      <c r="C122" s="671" t="s">
        <v>404</v>
      </c>
      <c r="D122" s="743" t="s">
        <v>568</v>
      </c>
    </row>
    <row r="123" customFormat="false" ht="13.5" hidden="false" customHeight="false" outlineLevel="0" collapsed="false">
      <c r="C123" s="671" t="s">
        <v>404</v>
      </c>
      <c r="D123" s="743" t="s">
        <v>569</v>
      </c>
    </row>
    <row r="124" customFormat="false" ht="13.5" hidden="false" customHeight="false" outlineLevel="0" collapsed="false">
      <c r="C124" s="671" t="s">
        <v>404</v>
      </c>
      <c r="D124" s="743" t="s">
        <v>570</v>
      </c>
    </row>
    <row r="125" customFormat="false" ht="13.5" hidden="false" customHeight="false" outlineLevel="0" collapsed="false">
      <c r="C125" s="671" t="s">
        <v>404</v>
      </c>
      <c r="D125" s="743" t="s">
        <v>571</v>
      </c>
    </row>
    <row r="126" customFormat="false" ht="13.5" hidden="false" customHeight="false" outlineLevel="0" collapsed="false">
      <c r="C126" s="671" t="s">
        <v>404</v>
      </c>
      <c r="D126" s="743" t="s">
        <v>572</v>
      </c>
    </row>
    <row r="127" customFormat="false" ht="13.5" hidden="false" customHeight="false" outlineLevel="0" collapsed="false">
      <c r="C127" s="671" t="s">
        <v>404</v>
      </c>
      <c r="D127" s="743" t="s">
        <v>573</v>
      </c>
    </row>
    <row r="128" customFormat="false" ht="13.5" hidden="false" customHeight="false" outlineLevel="0" collapsed="false">
      <c r="C128" s="671" t="s">
        <v>404</v>
      </c>
      <c r="D128" s="743" t="s">
        <v>574</v>
      </c>
    </row>
    <row r="129" customFormat="false" ht="13.5" hidden="false" customHeight="false" outlineLevel="0" collapsed="false">
      <c r="C129" s="671" t="s">
        <v>404</v>
      </c>
      <c r="D129" s="743" t="s">
        <v>575</v>
      </c>
    </row>
    <row r="130" customFormat="false" ht="13.5" hidden="false" customHeight="false" outlineLevel="0" collapsed="false">
      <c r="C130" s="671" t="s">
        <v>404</v>
      </c>
      <c r="D130" s="743" t="s">
        <v>576</v>
      </c>
    </row>
    <row r="131" customFormat="false" ht="13.5" hidden="false" customHeight="false" outlineLevel="0" collapsed="false">
      <c r="C131" s="671" t="s">
        <v>404</v>
      </c>
      <c r="D131" s="743" t="s">
        <v>577</v>
      </c>
    </row>
    <row r="132" customFormat="false" ht="13.5" hidden="false" customHeight="false" outlineLevel="0" collapsed="false">
      <c r="C132" s="671" t="s">
        <v>404</v>
      </c>
      <c r="D132" s="743" t="s">
        <v>578</v>
      </c>
    </row>
    <row r="133" customFormat="false" ht="13.5" hidden="false" customHeight="false" outlineLevel="0" collapsed="false">
      <c r="C133" s="671" t="s">
        <v>404</v>
      </c>
      <c r="D133" s="743" t="s">
        <v>579</v>
      </c>
    </row>
    <row r="134" customFormat="false" ht="13.5" hidden="false" customHeight="false" outlineLevel="0" collapsed="false">
      <c r="C134" s="671" t="s">
        <v>404</v>
      </c>
      <c r="D134" s="743" t="s">
        <v>580</v>
      </c>
    </row>
    <row r="135" customFormat="false" ht="13.5" hidden="false" customHeight="false" outlineLevel="0" collapsed="false">
      <c r="C135" s="671" t="s">
        <v>404</v>
      </c>
      <c r="D135" s="743" t="s">
        <v>581</v>
      </c>
    </row>
    <row r="136" customFormat="false" ht="13.5" hidden="false" customHeight="false" outlineLevel="0" collapsed="false">
      <c r="C136" s="671" t="s">
        <v>404</v>
      </c>
      <c r="D136" s="743" t="s">
        <v>582</v>
      </c>
    </row>
    <row r="137" customFormat="false" ht="13.5" hidden="false" customHeight="false" outlineLevel="0" collapsed="false">
      <c r="C137" s="671" t="s">
        <v>404</v>
      </c>
      <c r="D137" s="743" t="s">
        <v>583</v>
      </c>
    </row>
    <row r="138" customFormat="false" ht="13.5" hidden="false" customHeight="false" outlineLevel="0" collapsed="false">
      <c r="C138" s="671" t="s">
        <v>404</v>
      </c>
      <c r="D138" s="743" t="s">
        <v>584</v>
      </c>
    </row>
    <row r="139" customFormat="false" ht="13.5" hidden="false" customHeight="false" outlineLevel="0" collapsed="false">
      <c r="C139" s="671" t="s">
        <v>404</v>
      </c>
      <c r="D139" s="743" t="s">
        <v>585</v>
      </c>
    </row>
    <row r="140" customFormat="false" ht="13.5" hidden="false" customHeight="false" outlineLevel="0" collapsed="false">
      <c r="C140" s="671" t="s">
        <v>404</v>
      </c>
      <c r="D140" s="743" t="s">
        <v>586</v>
      </c>
    </row>
    <row r="141" customFormat="false" ht="13.5" hidden="false" customHeight="false" outlineLevel="0" collapsed="false">
      <c r="C141" s="671" t="s">
        <v>404</v>
      </c>
      <c r="D141" s="743" t="s">
        <v>587</v>
      </c>
    </row>
    <row r="142" customFormat="false" ht="13.5" hidden="false" customHeight="false" outlineLevel="0" collapsed="false">
      <c r="C142" s="671" t="s">
        <v>404</v>
      </c>
      <c r="D142" s="743" t="s">
        <v>588</v>
      </c>
    </row>
    <row r="143" customFormat="false" ht="13.5" hidden="false" customHeight="false" outlineLevel="0" collapsed="false">
      <c r="C143" s="671" t="s">
        <v>404</v>
      </c>
      <c r="D143" s="743" t="s">
        <v>589</v>
      </c>
    </row>
    <row r="144" customFormat="false" ht="13.5" hidden="false" customHeight="false" outlineLevel="0" collapsed="false">
      <c r="C144" s="671" t="s">
        <v>404</v>
      </c>
      <c r="D144" s="743" t="s">
        <v>590</v>
      </c>
    </row>
    <row r="145" customFormat="false" ht="13.5" hidden="false" customHeight="false" outlineLevel="0" collapsed="false">
      <c r="C145" s="671" t="s">
        <v>404</v>
      </c>
      <c r="D145" s="743" t="s">
        <v>591</v>
      </c>
    </row>
    <row r="146" customFormat="false" ht="13.5" hidden="false" customHeight="false" outlineLevel="0" collapsed="false">
      <c r="C146" s="671" t="s">
        <v>404</v>
      </c>
      <c r="D146" s="743" t="s">
        <v>592</v>
      </c>
    </row>
    <row r="147" customFormat="false" ht="13.5" hidden="false" customHeight="false" outlineLevel="0" collapsed="false">
      <c r="C147" s="671" t="s">
        <v>404</v>
      </c>
      <c r="D147" s="743" t="s">
        <v>593</v>
      </c>
    </row>
    <row r="148" customFormat="false" ht="13.5" hidden="false" customHeight="false" outlineLevel="0" collapsed="false">
      <c r="C148" s="671" t="s">
        <v>404</v>
      </c>
      <c r="D148" s="743" t="s">
        <v>594</v>
      </c>
    </row>
    <row r="149" customFormat="false" ht="13.5" hidden="false" customHeight="false" outlineLevel="0" collapsed="false">
      <c r="C149" s="671" t="s">
        <v>404</v>
      </c>
      <c r="D149" s="743" t="s">
        <v>595</v>
      </c>
    </row>
    <row r="150" customFormat="false" ht="13.5" hidden="false" customHeight="false" outlineLevel="0" collapsed="false">
      <c r="C150" s="671" t="s">
        <v>404</v>
      </c>
      <c r="D150" s="743" t="s">
        <v>596</v>
      </c>
    </row>
    <row r="151" customFormat="false" ht="13.5" hidden="false" customHeight="false" outlineLevel="0" collapsed="false">
      <c r="C151" s="671" t="s">
        <v>404</v>
      </c>
      <c r="D151" s="743" t="s">
        <v>597</v>
      </c>
    </row>
    <row r="152" customFormat="false" ht="13.5" hidden="false" customHeight="false" outlineLevel="0" collapsed="false">
      <c r="C152" s="671" t="s">
        <v>404</v>
      </c>
      <c r="D152" s="743" t="s">
        <v>598</v>
      </c>
    </row>
    <row r="153" customFormat="false" ht="13.5" hidden="false" customHeight="false" outlineLevel="0" collapsed="false">
      <c r="C153" s="671" t="s">
        <v>404</v>
      </c>
      <c r="D153" s="743" t="s">
        <v>599</v>
      </c>
    </row>
    <row r="154" customFormat="false" ht="13.5" hidden="false" customHeight="false" outlineLevel="0" collapsed="false">
      <c r="C154" s="671" t="s">
        <v>404</v>
      </c>
      <c r="D154" s="743" t="s">
        <v>600</v>
      </c>
    </row>
    <row r="155" customFormat="false" ht="13.5" hidden="false" customHeight="false" outlineLevel="0" collapsed="false">
      <c r="C155" s="671" t="s">
        <v>404</v>
      </c>
      <c r="D155" s="743" t="s">
        <v>601</v>
      </c>
    </row>
    <row r="156" customFormat="false" ht="13.5" hidden="false" customHeight="false" outlineLevel="0" collapsed="false">
      <c r="C156" s="671" t="s">
        <v>404</v>
      </c>
      <c r="D156" s="743" t="s">
        <v>602</v>
      </c>
    </row>
    <row r="157" customFormat="false" ht="13.5" hidden="false" customHeight="false" outlineLevel="0" collapsed="false">
      <c r="C157" s="671" t="s">
        <v>404</v>
      </c>
      <c r="D157" s="743" t="s">
        <v>603</v>
      </c>
    </row>
    <row r="158" customFormat="false" ht="13.5" hidden="false" customHeight="false" outlineLevel="0" collapsed="false">
      <c r="C158" s="671" t="s">
        <v>404</v>
      </c>
      <c r="D158" s="743" t="s">
        <v>604</v>
      </c>
    </row>
    <row r="159" customFormat="false" ht="13.5" hidden="false" customHeight="false" outlineLevel="0" collapsed="false">
      <c r="C159" s="671" t="s">
        <v>404</v>
      </c>
      <c r="D159" s="743" t="s">
        <v>605</v>
      </c>
    </row>
    <row r="160" customFormat="false" ht="13.5" hidden="false" customHeight="false" outlineLevel="0" collapsed="false">
      <c r="C160" s="671" t="s">
        <v>404</v>
      </c>
      <c r="D160" s="743" t="s">
        <v>606</v>
      </c>
    </row>
    <row r="161" customFormat="false" ht="13.5" hidden="false" customHeight="false" outlineLevel="0" collapsed="false">
      <c r="C161" s="671" t="s">
        <v>404</v>
      </c>
      <c r="D161" s="743" t="s">
        <v>607</v>
      </c>
    </row>
    <row r="162" customFormat="false" ht="13.5" hidden="false" customHeight="false" outlineLevel="0" collapsed="false">
      <c r="C162" s="671" t="s">
        <v>404</v>
      </c>
      <c r="D162" s="743" t="s">
        <v>608</v>
      </c>
    </row>
    <row r="163" customFormat="false" ht="13.5" hidden="false" customHeight="false" outlineLevel="0" collapsed="false">
      <c r="C163" s="671" t="s">
        <v>404</v>
      </c>
      <c r="D163" s="743" t="s">
        <v>609</v>
      </c>
    </row>
    <row r="164" customFormat="false" ht="13.5" hidden="false" customHeight="false" outlineLevel="0" collapsed="false">
      <c r="C164" s="671" t="s">
        <v>404</v>
      </c>
      <c r="D164" s="743" t="s">
        <v>610</v>
      </c>
    </row>
    <row r="165" customFormat="false" ht="13.5" hidden="false" customHeight="false" outlineLevel="0" collapsed="false">
      <c r="C165" s="671" t="s">
        <v>404</v>
      </c>
      <c r="D165" s="743" t="s">
        <v>611</v>
      </c>
    </row>
    <row r="166" customFormat="false" ht="13.5" hidden="false" customHeight="false" outlineLevel="0" collapsed="false">
      <c r="C166" s="671" t="s">
        <v>404</v>
      </c>
      <c r="D166" s="743" t="s">
        <v>612</v>
      </c>
    </row>
    <row r="167" customFormat="false" ht="13.5" hidden="false" customHeight="false" outlineLevel="0" collapsed="false">
      <c r="C167" s="671" t="s">
        <v>404</v>
      </c>
      <c r="D167" s="743" t="s">
        <v>613</v>
      </c>
    </row>
    <row r="168" customFormat="false" ht="13.5" hidden="false" customHeight="false" outlineLevel="0" collapsed="false">
      <c r="C168" s="671" t="s">
        <v>404</v>
      </c>
      <c r="D168" s="743" t="s">
        <v>614</v>
      </c>
    </row>
    <row r="169" customFormat="false" ht="13.5" hidden="false" customHeight="false" outlineLevel="0" collapsed="false">
      <c r="C169" s="671" t="s">
        <v>404</v>
      </c>
      <c r="D169" s="743" t="s">
        <v>615</v>
      </c>
    </row>
    <row r="170" customFormat="false" ht="13.5" hidden="false" customHeight="false" outlineLevel="0" collapsed="false">
      <c r="C170" s="671" t="s">
        <v>404</v>
      </c>
      <c r="D170" s="743" t="s">
        <v>616</v>
      </c>
    </row>
    <row r="171" customFormat="false" ht="13.5" hidden="false" customHeight="false" outlineLevel="0" collapsed="false">
      <c r="C171" s="671" t="s">
        <v>404</v>
      </c>
      <c r="D171" s="743" t="s">
        <v>617</v>
      </c>
    </row>
    <row r="172" customFormat="false" ht="13.5" hidden="false" customHeight="false" outlineLevel="0" collapsed="false">
      <c r="C172" s="671" t="s">
        <v>404</v>
      </c>
      <c r="D172" s="743" t="s">
        <v>618</v>
      </c>
    </row>
    <row r="173" customFormat="false" ht="13.5" hidden="false" customHeight="false" outlineLevel="0" collapsed="false">
      <c r="C173" s="671" t="s">
        <v>404</v>
      </c>
      <c r="D173" s="743" t="s">
        <v>619</v>
      </c>
    </row>
    <row r="174" customFormat="false" ht="13.5" hidden="false" customHeight="false" outlineLevel="0" collapsed="false">
      <c r="C174" s="671" t="s">
        <v>404</v>
      </c>
      <c r="D174" s="743" t="s">
        <v>620</v>
      </c>
    </row>
    <row r="175" customFormat="false" ht="13.5" hidden="false" customHeight="false" outlineLevel="0" collapsed="false">
      <c r="C175" s="671" t="s">
        <v>404</v>
      </c>
      <c r="D175" s="743" t="s">
        <v>621</v>
      </c>
    </row>
    <row r="176" customFormat="false" ht="13.5" hidden="false" customHeight="false" outlineLevel="0" collapsed="false">
      <c r="C176" s="671" t="s">
        <v>404</v>
      </c>
      <c r="D176" s="743" t="s">
        <v>622</v>
      </c>
    </row>
    <row r="177" customFormat="false" ht="13.5" hidden="false" customHeight="false" outlineLevel="0" collapsed="false">
      <c r="C177" s="671" t="s">
        <v>404</v>
      </c>
      <c r="D177" s="743" t="s">
        <v>623</v>
      </c>
    </row>
    <row r="178" customFormat="false" ht="13.5" hidden="false" customHeight="false" outlineLevel="0" collapsed="false">
      <c r="C178" s="671" t="s">
        <v>404</v>
      </c>
      <c r="D178" s="743" t="s">
        <v>624</v>
      </c>
    </row>
    <row r="179" customFormat="false" ht="13.5" hidden="false" customHeight="false" outlineLevel="0" collapsed="false">
      <c r="C179" s="671" t="s">
        <v>404</v>
      </c>
      <c r="D179" s="743" t="s">
        <v>625</v>
      </c>
    </row>
    <row r="180" customFormat="false" ht="13.5" hidden="false" customHeight="false" outlineLevel="0" collapsed="false">
      <c r="C180" s="671" t="s">
        <v>404</v>
      </c>
      <c r="D180" s="743" t="s">
        <v>626</v>
      </c>
    </row>
    <row r="181" customFormat="false" ht="13.5" hidden="false" customHeight="false" outlineLevel="0" collapsed="false">
      <c r="C181" s="671" t="s">
        <v>404</v>
      </c>
      <c r="D181" s="743" t="s">
        <v>627</v>
      </c>
    </row>
    <row r="182" customFormat="false" ht="13.5" hidden="false" customHeight="false" outlineLevel="0" collapsed="false">
      <c r="C182" s="671" t="s">
        <v>404</v>
      </c>
      <c r="D182" s="743" t="s">
        <v>628</v>
      </c>
    </row>
    <row r="183" customFormat="false" ht="13.5" hidden="false" customHeight="false" outlineLevel="0" collapsed="false">
      <c r="C183" s="671" t="s">
        <v>404</v>
      </c>
      <c r="D183" s="743" t="s">
        <v>514</v>
      </c>
    </row>
    <row r="184" customFormat="false" ht="13.5" hidden="false" customHeight="false" outlineLevel="0" collapsed="false">
      <c r="C184" s="671" t="s">
        <v>404</v>
      </c>
      <c r="D184" s="743" t="s">
        <v>629</v>
      </c>
    </row>
    <row r="185" customFormat="false" ht="13.5" hidden="false" customHeight="false" outlineLevel="0" collapsed="false">
      <c r="C185" s="671" t="s">
        <v>404</v>
      </c>
      <c r="D185" s="743" t="s">
        <v>630</v>
      </c>
    </row>
    <row r="186" customFormat="false" ht="13.5" hidden="false" customHeight="false" outlineLevel="0" collapsed="false">
      <c r="C186" s="671" t="s">
        <v>404</v>
      </c>
      <c r="D186" s="743" t="s">
        <v>631</v>
      </c>
    </row>
    <row r="187" customFormat="false" ht="13.5" hidden="false" customHeight="false" outlineLevel="0" collapsed="false">
      <c r="C187" s="671" t="s">
        <v>404</v>
      </c>
      <c r="D187" s="743" t="s">
        <v>632</v>
      </c>
    </row>
    <row r="188" customFormat="false" ht="13.5" hidden="false" customHeight="false" outlineLevel="0" collapsed="false">
      <c r="C188" s="671" t="s">
        <v>406</v>
      </c>
      <c r="D188" s="743" t="s">
        <v>633</v>
      </c>
    </row>
    <row r="189" customFormat="false" ht="13.5" hidden="false" customHeight="false" outlineLevel="0" collapsed="false">
      <c r="C189" s="671" t="s">
        <v>406</v>
      </c>
      <c r="D189" s="743" t="s">
        <v>634</v>
      </c>
    </row>
    <row r="190" customFormat="false" ht="13.5" hidden="false" customHeight="false" outlineLevel="0" collapsed="false">
      <c r="C190" s="671" t="s">
        <v>406</v>
      </c>
      <c r="D190" s="743" t="s">
        <v>635</v>
      </c>
    </row>
    <row r="191" customFormat="false" ht="13.5" hidden="false" customHeight="false" outlineLevel="0" collapsed="false">
      <c r="C191" s="671" t="s">
        <v>406</v>
      </c>
      <c r="D191" s="743" t="s">
        <v>636</v>
      </c>
    </row>
    <row r="192" customFormat="false" ht="13.5" hidden="false" customHeight="false" outlineLevel="0" collapsed="false">
      <c r="C192" s="671" t="s">
        <v>406</v>
      </c>
      <c r="D192" s="743" t="s">
        <v>637</v>
      </c>
    </row>
    <row r="193" customFormat="false" ht="13.5" hidden="false" customHeight="false" outlineLevel="0" collapsed="false">
      <c r="C193" s="671" t="s">
        <v>406</v>
      </c>
      <c r="D193" s="743" t="s">
        <v>638</v>
      </c>
    </row>
    <row r="194" customFormat="false" ht="13.5" hidden="false" customHeight="false" outlineLevel="0" collapsed="false">
      <c r="C194" s="671" t="s">
        <v>406</v>
      </c>
      <c r="D194" s="743" t="s">
        <v>639</v>
      </c>
    </row>
    <row r="195" customFormat="false" ht="13.5" hidden="false" customHeight="false" outlineLevel="0" collapsed="false">
      <c r="C195" s="671" t="s">
        <v>406</v>
      </c>
      <c r="D195" s="743" t="s">
        <v>640</v>
      </c>
    </row>
    <row r="196" customFormat="false" ht="13.5" hidden="false" customHeight="false" outlineLevel="0" collapsed="false">
      <c r="C196" s="671" t="s">
        <v>406</v>
      </c>
      <c r="D196" s="743" t="s">
        <v>641</v>
      </c>
    </row>
    <row r="197" customFormat="false" ht="13.5" hidden="false" customHeight="false" outlineLevel="0" collapsed="false">
      <c r="C197" s="671" t="s">
        <v>406</v>
      </c>
      <c r="D197" s="743" t="s">
        <v>642</v>
      </c>
    </row>
    <row r="198" customFormat="false" ht="13.5" hidden="false" customHeight="false" outlineLevel="0" collapsed="false">
      <c r="C198" s="671" t="s">
        <v>406</v>
      </c>
      <c r="D198" s="743" t="s">
        <v>643</v>
      </c>
    </row>
    <row r="199" customFormat="false" ht="13.5" hidden="false" customHeight="false" outlineLevel="0" collapsed="false">
      <c r="C199" s="671" t="s">
        <v>406</v>
      </c>
      <c r="D199" s="743" t="s">
        <v>644</v>
      </c>
    </row>
    <row r="200" customFormat="false" ht="13.5" hidden="false" customHeight="false" outlineLevel="0" collapsed="false">
      <c r="C200" s="671" t="s">
        <v>406</v>
      </c>
      <c r="D200" s="743" t="s">
        <v>645</v>
      </c>
    </row>
    <row r="201" customFormat="false" ht="13.5" hidden="false" customHeight="false" outlineLevel="0" collapsed="false">
      <c r="C201" s="671" t="s">
        <v>406</v>
      </c>
      <c r="D201" s="743" t="s">
        <v>646</v>
      </c>
    </row>
    <row r="202" customFormat="false" ht="13.5" hidden="false" customHeight="false" outlineLevel="0" collapsed="false">
      <c r="C202" s="671" t="s">
        <v>406</v>
      </c>
      <c r="D202" s="743" t="s">
        <v>647</v>
      </c>
    </row>
    <row r="203" customFormat="false" ht="13.5" hidden="false" customHeight="false" outlineLevel="0" collapsed="false">
      <c r="C203" s="671" t="s">
        <v>406</v>
      </c>
      <c r="D203" s="743" t="s">
        <v>648</v>
      </c>
    </row>
    <row r="204" customFormat="false" ht="13.5" hidden="false" customHeight="false" outlineLevel="0" collapsed="false">
      <c r="C204" s="671" t="s">
        <v>406</v>
      </c>
      <c r="D204" s="743" t="s">
        <v>649</v>
      </c>
    </row>
    <row r="205" customFormat="false" ht="13.5" hidden="false" customHeight="false" outlineLevel="0" collapsed="false">
      <c r="C205" s="671" t="s">
        <v>406</v>
      </c>
      <c r="D205" s="743" t="s">
        <v>650</v>
      </c>
    </row>
    <row r="206" customFormat="false" ht="13.5" hidden="false" customHeight="false" outlineLevel="0" collapsed="false">
      <c r="C206" s="671" t="s">
        <v>406</v>
      </c>
      <c r="D206" s="743" t="s">
        <v>651</v>
      </c>
    </row>
    <row r="207" customFormat="false" ht="13.5" hidden="false" customHeight="false" outlineLevel="0" collapsed="false">
      <c r="C207" s="671" t="s">
        <v>406</v>
      </c>
      <c r="D207" s="743" t="s">
        <v>652</v>
      </c>
    </row>
    <row r="208" customFormat="false" ht="13.5" hidden="false" customHeight="false" outlineLevel="0" collapsed="false">
      <c r="C208" s="671" t="s">
        <v>406</v>
      </c>
      <c r="D208" s="743" t="s">
        <v>653</v>
      </c>
    </row>
    <row r="209" customFormat="false" ht="13.5" hidden="false" customHeight="false" outlineLevel="0" collapsed="false">
      <c r="C209" s="671" t="s">
        <v>406</v>
      </c>
      <c r="D209" s="743" t="s">
        <v>654</v>
      </c>
    </row>
    <row r="210" customFormat="false" ht="13.5" hidden="false" customHeight="false" outlineLevel="0" collapsed="false">
      <c r="C210" s="671" t="s">
        <v>406</v>
      </c>
      <c r="D210" s="743" t="s">
        <v>655</v>
      </c>
    </row>
    <row r="211" customFormat="false" ht="13.5" hidden="false" customHeight="false" outlineLevel="0" collapsed="false">
      <c r="C211" s="671" t="s">
        <v>406</v>
      </c>
      <c r="D211" s="743" t="s">
        <v>656</v>
      </c>
    </row>
    <row r="212" customFormat="false" ht="13.5" hidden="false" customHeight="false" outlineLevel="0" collapsed="false">
      <c r="C212" s="671" t="s">
        <v>406</v>
      </c>
      <c r="D212" s="743" t="s">
        <v>657</v>
      </c>
    </row>
    <row r="213" customFormat="false" ht="13.5" hidden="false" customHeight="false" outlineLevel="0" collapsed="false">
      <c r="C213" s="671" t="s">
        <v>406</v>
      </c>
      <c r="D213" s="743" t="s">
        <v>658</v>
      </c>
    </row>
    <row r="214" customFormat="false" ht="13.5" hidden="false" customHeight="false" outlineLevel="0" collapsed="false">
      <c r="C214" s="671" t="s">
        <v>406</v>
      </c>
      <c r="D214" s="743" t="s">
        <v>659</v>
      </c>
    </row>
    <row r="215" customFormat="false" ht="13.5" hidden="false" customHeight="false" outlineLevel="0" collapsed="false">
      <c r="C215" s="671" t="s">
        <v>406</v>
      </c>
      <c r="D215" s="743" t="s">
        <v>660</v>
      </c>
    </row>
    <row r="216" customFormat="false" ht="13.5" hidden="false" customHeight="false" outlineLevel="0" collapsed="false">
      <c r="C216" s="671" t="s">
        <v>406</v>
      </c>
      <c r="D216" s="743" t="s">
        <v>661</v>
      </c>
    </row>
    <row r="217" customFormat="false" ht="13.5" hidden="false" customHeight="false" outlineLevel="0" collapsed="false">
      <c r="C217" s="671" t="s">
        <v>406</v>
      </c>
      <c r="D217" s="743" t="s">
        <v>662</v>
      </c>
    </row>
    <row r="218" customFormat="false" ht="13.5" hidden="false" customHeight="false" outlineLevel="0" collapsed="false">
      <c r="C218" s="671" t="s">
        <v>406</v>
      </c>
      <c r="D218" s="743" t="s">
        <v>663</v>
      </c>
    </row>
    <row r="219" customFormat="false" ht="13.5" hidden="false" customHeight="false" outlineLevel="0" collapsed="false">
      <c r="C219" s="671" t="s">
        <v>406</v>
      </c>
      <c r="D219" s="743" t="s">
        <v>664</v>
      </c>
    </row>
    <row r="220" customFormat="false" ht="13.5" hidden="false" customHeight="false" outlineLevel="0" collapsed="false">
      <c r="C220" s="671" t="s">
        <v>406</v>
      </c>
      <c r="D220" s="743" t="s">
        <v>665</v>
      </c>
    </row>
    <row r="221" customFormat="false" ht="13.5" hidden="false" customHeight="false" outlineLevel="0" collapsed="false">
      <c r="C221" s="671" t="s">
        <v>406</v>
      </c>
      <c r="D221" s="743" t="s">
        <v>666</v>
      </c>
    </row>
    <row r="222" customFormat="false" ht="13.5" hidden="false" customHeight="false" outlineLevel="0" collapsed="false">
      <c r="C222" s="671" t="s">
        <v>406</v>
      </c>
      <c r="D222" s="743" t="s">
        <v>667</v>
      </c>
    </row>
    <row r="223" customFormat="false" ht="13.5" hidden="false" customHeight="false" outlineLevel="0" collapsed="false">
      <c r="C223" s="671" t="s">
        <v>406</v>
      </c>
      <c r="D223" s="743" t="s">
        <v>668</v>
      </c>
    </row>
    <row r="224" customFormat="false" ht="13.5" hidden="false" customHeight="false" outlineLevel="0" collapsed="false">
      <c r="C224" s="671" t="s">
        <v>406</v>
      </c>
      <c r="D224" s="743" t="s">
        <v>669</v>
      </c>
    </row>
    <row r="225" customFormat="false" ht="13.5" hidden="false" customHeight="false" outlineLevel="0" collapsed="false">
      <c r="C225" s="671" t="s">
        <v>406</v>
      </c>
      <c r="D225" s="743" t="s">
        <v>670</v>
      </c>
    </row>
    <row r="226" customFormat="false" ht="13.5" hidden="false" customHeight="false" outlineLevel="0" collapsed="false">
      <c r="C226" s="671" t="s">
        <v>406</v>
      </c>
      <c r="D226" s="743" t="s">
        <v>671</v>
      </c>
    </row>
    <row r="227" customFormat="false" ht="13.5" hidden="false" customHeight="false" outlineLevel="0" collapsed="false">
      <c r="C227" s="671" t="s">
        <v>406</v>
      </c>
      <c r="D227" s="743" t="s">
        <v>672</v>
      </c>
    </row>
    <row r="228" customFormat="false" ht="13.5" hidden="false" customHeight="false" outlineLevel="0" collapsed="false">
      <c r="C228" s="671" t="s">
        <v>408</v>
      </c>
      <c r="D228" s="743" t="s">
        <v>673</v>
      </c>
    </row>
    <row r="229" customFormat="false" ht="13.5" hidden="false" customHeight="false" outlineLevel="0" collapsed="false">
      <c r="C229" s="671" t="s">
        <v>408</v>
      </c>
      <c r="D229" s="743" t="s">
        <v>674</v>
      </c>
    </row>
    <row r="230" customFormat="false" ht="13.5" hidden="false" customHeight="false" outlineLevel="0" collapsed="false">
      <c r="C230" s="671" t="s">
        <v>408</v>
      </c>
      <c r="D230" s="743" t="s">
        <v>675</v>
      </c>
    </row>
    <row r="231" customFormat="false" ht="13.5" hidden="false" customHeight="false" outlineLevel="0" collapsed="false">
      <c r="C231" s="671" t="s">
        <v>408</v>
      </c>
      <c r="D231" s="743" t="s">
        <v>676</v>
      </c>
    </row>
    <row r="232" customFormat="false" ht="13.5" hidden="false" customHeight="false" outlineLevel="0" collapsed="false">
      <c r="C232" s="671" t="s">
        <v>408</v>
      </c>
      <c r="D232" s="743" t="s">
        <v>677</v>
      </c>
    </row>
    <row r="233" customFormat="false" ht="13.5" hidden="false" customHeight="false" outlineLevel="0" collapsed="false">
      <c r="C233" s="671" t="s">
        <v>408</v>
      </c>
      <c r="D233" s="743" t="s">
        <v>678</v>
      </c>
    </row>
    <row r="234" customFormat="false" ht="13.5" hidden="false" customHeight="false" outlineLevel="0" collapsed="false">
      <c r="C234" s="671" t="s">
        <v>408</v>
      </c>
      <c r="D234" s="743" t="s">
        <v>679</v>
      </c>
    </row>
    <row r="235" customFormat="false" ht="13.5" hidden="false" customHeight="false" outlineLevel="0" collapsed="false">
      <c r="C235" s="671" t="s">
        <v>408</v>
      </c>
      <c r="D235" s="743" t="s">
        <v>680</v>
      </c>
    </row>
    <row r="236" customFormat="false" ht="13.5" hidden="false" customHeight="false" outlineLevel="0" collapsed="false">
      <c r="C236" s="671" t="s">
        <v>408</v>
      </c>
      <c r="D236" s="743" t="s">
        <v>681</v>
      </c>
    </row>
    <row r="237" customFormat="false" ht="13.5" hidden="false" customHeight="false" outlineLevel="0" collapsed="false">
      <c r="C237" s="671" t="s">
        <v>408</v>
      </c>
      <c r="D237" s="743" t="s">
        <v>682</v>
      </c>
    </row>
    <row r="238" customFormat="false" ht="13.5" hidden="false" customHeight="false" outlineLevel="0" collapsed="false">
      <c r="C238" s="671" t="s">
        <v>408</v>
      </c>
      <c r="D238" s="743" t="s">
        <v>683</v>
      </c>
    </row>
    <row r="239" customFormat="false" ht="13.5" hidden="false" customHeight="false" outlineLevel="0" collapsed="false">
      <c r="C239" s="671" t="s">
        <v>408</v>
      </c>
      <c r="D239" s="743" t="s">
        <v>684</v>
      </c>
    </row>
    <row r="240" customFormat="false" ht="13.5" hidden="false" customHeight="false" outlineLevel="0" collapsed="false">
      <c r="C240" s="671" t="s">
        <v>408</v>
      </c>
      <c r="D240" s="743" t="s">
        <v>685</v>
      </c>
    </row>
    <row r="241" customFormat="false" ht="13.5" hidden="false" customHeight="false" outlineLevel="0" collapsed="false">
      <c r="C241" s="671" t="s">
        <v>408</v>
      </c>
      <c r="D241" s="743" t="s">
        <v>686</v>
      </c>
    </row>
    <row r="242" customFormat="false" ht="13.5" hidden="false" customHeight="false" outlineLevel="0" collapsed="false">
      <c r="C242" s="671" t="s">
        <v>408</v>
      </c>
      <c r="D242" s="743" t="s">
        <v>687</v>
      </c>
    </row>
    <row r="243" customFormat="false" ht="13.5" hidden="false" customHeight="false" outlineLevel="0" collapsed="false">
      <c r="C243" s="671" t="s">
        <v>408</v>
      </c>
      <c r="D243" s="743" t="s">
        <v>688</v>
      </c>
    </row>
    <row r="244" customFormat="false" ht="13.5" hidden="false" customHeight="false" outlineLevel="0" collapsed="false">
      <c r="C244" s="671" t="s">
        <v>408</v>
      </c>
      <c r="D244" s="743" t="s">
        <v>689</v>
      </c>
    </row>
    <row r="245" customFormat="false" ht="13.5" hidden="false" customHeight="false" outlineLevel="0" collapsed="false">
      <c r="C245" s="671" t="s">
        <v>408</v>
      </c>
      <c r="D245" s="743" t="s">
        <v>690</v>
      </c>
    </row>
    <row r="246" customFormat="false" ht="13.5" hidden="false" customHeight="false" outlineLevel="0" collapsed="false">
      <c r="C246" s="671" t="s">
        <v>408</v>
      </c>
      <c r="D246" s="743" t="s">
        <v>691</v>
      </c>
    </row>
    <row r="247" customFormat="false" ht="13.5" hidden="false" customHeight="false" outlineLevel="0" collapsed="false">
      <c r="C247" s="671" t="s">
        <v>408</v>
      </c>
      <c r="D247" s="743" t="s">
        <v>692</v>
      </c>
    </row>
    <row r="248" customFormat="false" ht="13.5" hidden="false" customHeight="false" outlineLevel="0" collapsed="false">
      <c r="C248" s="671" t="s">
        <v>408</v>
      </c>
      <c r="D248" s="743" t="s">
        <v>693</v>
      </c>
    </row>
    <row r="249" customFormat="false" ht="13.5" hidden="false" customHeight="false" outlineLevel="0" collapsed="false">
      <c r="C249" s="671" t="s">
        <v>408</v>
      </c>
      <c r="D249" s="743" t="s">
        <v>694</v>
      </c>
    </row>
    <row r="250" customFormat="false" ht="13.5" hidden="false" customHeight="false" outlineLevel="0" collapsed="false">
      <c r="C250" s="671" t="s">
        <v>408</v>
      </c>
      <c r="D250" s="743" t="s">
        <v>695</v>
      </c>
    </row>
    <row r="251" customFormat="false" ht="13.5" hidden="false" customHeight="false" outlineLevel="0" collapsed="false">
      <c r="C251" s="671" t="s">
        <v>408</v>
      </c>
      <c r="D251" s="743" t="s">
        <v>696</v>
      </c>
    </row>
    <row r="252" customFormat="false" ht="13.5" hidden="false" customHeight="false" outlineLevel="0" collapsed="false">
      <c r="C252" s="671" t="s">
        <v>408</v>
      </c>
      <c r="D252" s="743" t="s">
        <v>697</v>
      </c>
    </row>
    <row r="253" customFormat="false" ht="13.5" hidden="false" customHeight="false" outlineLevel="0" collapsed="false">
      <c r="C253" s="671" t="s">
        <v>408</v>
      </c>
      <c r="D253" s="743" t="s">
        <v>698</v>
      </c>
    </row>
    <row r="254" customFormat="false" ht="13.5" hidden="false" customHeight="false" outlineLevel="0" collapsed="false">
      <c r="C254" s="671" t="s">
        <v>408</v>
      </c>
      <c r="D254" s="743" t="s">
        <v>699</v>
      </c>
    </row>
    <row r="255" customFormat="false" ht="13.5" hidden="false" customHeight="false" outlineLevel="0" collapsed="false">
      <c r="C255" s="671" t="s">
        <v>408</v>
      </c>
      <c r="D255" s="743" t="s">
        <v>700</v>
      </c>
    </row>
    <row r="256" customFormat="false" ht="13.5" hidden="false" customHeight="false" outlineLevel="0" collapsed="false">
      <c r="C256" s="671" t="s">
        <v>408</v>
      </c>
      <c r="D256" s="743" t="s">
        <v>701</v>
      </c>
    </row>
    <row r="257" customFormat="false" ht="13.5" hidden="false" customHeight="false" outlineLevel="0" collapsed="false">
      <c r="C257" s="671" t="s">
        <v>408</v>
      </c>
      <c r="D257" s="743" t="s">
        <v>702</v>
      </c>
    </row>
    <row r="258" customFormat="false" ht="13.5" hidden="false" customHeight="false" outlineLevel="0" collapsed="false">
      <c r="C258" s="671" t="s">
        <v>408</v>
      </c>
      <c r="D258" s="743" t="s">
        <v>703</v>
      </c>
    </row>
    <row r="259" customFormat="false" ht="13.5" hidden="false" customHeight="false" outlineLevel="0" collapsed="false">
      <c r="C259" s="671" t="s">
        <v>408</v>
      </c>
      <c r="D259" s="743" t="s">
        <v>704</v>
      </c>
    </row>
    <row r="260" customFormat="false" ht="13.5" hidden="false" customHeight="false" outlineLevel="0" collapsed="false">
      <c r="C260" s="671" t="s">
        <v>408</v>
      </c>
      <c r="D260" s="743" t="s">
        <v>705</v>
      </c>
    </row>
    <row r="261" customFormat="false" ht="13.5" hidden="false" customHeight="false" outlineLevel="0" collapsed="false">
      <c r="C261" s="671" t="s">
        <v>410</v>
      </c>
      <c r="D261" s="743" t="s">
        <v>706</v>
      </c>
    </row>
    <row r="262" customFormat="false" ht="13.5" hidden="false" customHeight="false" outlineLevel="0" collapsed="false">
      <c r="C262" s="671" t="s">
        <v>410</v>
      </c>
      <c r="D262" s="743" t="s">
        <v>707</v>
      </c>
    </row>
    <row r="263" customFormat="false" ht="13.5" hidden="false" customHeight="false" outlineLevel="0" collapsed="false">
      <c r="C263" s="671" t="s">
        <v>410</v>
      </c>
      <c r="D263" s="743" t="s">
        <v>708</v>
      </c>
    </row>
    <row r="264" customFormat="false" ht="13.5" hidden="false" customHeight="false" outlineLevel="0" collapsed="false">
      <c r="C264" s="671" t="s">
        <v>410</v>
      </c>
      <c r="D264" s="743" t="s">
        <v>709</v>
      </c>
    </row>
    <row r="265" customFormat="false" ht="13.5" hidden="false" customHeight="false" outlineLevel="0" collapsed="false">
      <c r="C265" s="671" t="s">
        <v>410</v>
      </c>
      <c r="D265" s="743" t="s">
        <v>710</v>
      </c>
    </row>
    <row r="266" customFormat="false" ht="13.5" hidden="false" customHeight="false" outlineLevel="0" collapsed="false">
      <c r="C266" s="671" t="s">
        <v>410</v>
      </c>
      <c r="D266" s="743" t="s">
        <v>711</v>
      </c>
    </row>
    <row r="267" customFormat="false" ht="13.5" hidden="false" customHeight="false" outlineLevel="0" collapsed="false">
      <c r="C267" s="671" t="s">
        <v>410</v>
      </c>
      <c r="D267" s="743" t="s">
        <v>712</v>
      </c>
    </row>
    <row r="268" customFormat="false" ht="13.5" hidden="false" customHeight="false" outlineLevel="0" collapsed="false">
      <c r="C268" s="671" t="s">
        <v>410</v>
      </c>
      <c r="D268" s="743" t="s">
        <v>713</v>
      </c>
    </row>
    <row r="269" customFormat="false" ht="13.5" hidden="false" customHeight="false" outlineLevel="0" collapsed="false">
      <c r="C269" s="671" t="s">
        <v>410</v>
      </c>
      <c r="D269" s="743" t="s">
        <v>714</v>
      </c>
    </row>
    <row r="270" customFormat="false" ht="13.5" hidden="false" customHeight="false" outlineLevel="0" collapsed="false">
      <c r="C270" s="671" t="s">
        <v>410</v>
      </c>
      <c r="D270" s="743" t="s">
        <v>715</v>
      </c>
    </row>
    <row r="271" customFormat="false" ht="13.5" hidden="false" customHeight="false" outlineLevel="0" collapsed="false">
      <c r="C271" s="671" t="s">
        <v>410</v>
      </c>
      <c r="D271" s="743" t="s">
        <v>716</v>
      </c>
    </row>
    <row r="272" customFormat="false" ht="13.5" hidden="false" customHeight="false" outlineLevel="0" collapsed="false">
      <c r="C272" s="671" t="s">
        <v>410</v>
      </c>
      <c r="D272" s="743" t="s">
        <v>717</v>
      </c>
    </row>
    <row r="273" customFormat="false" ht="13.5" hidden="false" customHeight="false" outlineLevel="0" collapsed="false">
      <c r="C273" s="671" t="s">
        <v>410</v>
      </c>
      <c r="D273" s="743" t="s">
        <v>718</v>
      </c>
    </row>
    <row r="274" customFormat="false" ht="13.5" hidden="false" customHeight="false" outlineLevel="0" collapsed="false">
      <c r="C274" s="671" t="s">
        <v>410</v>
      </c>
      <c r="D274" s="743" t="s">
        <v>719</v>
      </c>
    </row>
    <row r="275" customFormat="false" ht="13.5" hidden="false" customHeight="false" outlineLevel="0" collapsed="false">
      <c r="C275" s="671" t="s">
        <v>410</v>
      </c>
      <c r="D275" s="743" t="s">
        <v>720</v>
      </c>
    </row>
    <row r="276" customFormat="false" ht="13.5" hidden="false" customHeight="false" outlineLevel="0" collapsed="false">
      <c r="C276" s="671" t="s">
        <v>410</v>
      </c>
      <c r="D276" s="743" t="s">
        <v>721</v>
      </c>
    </row>
    <row r="277" customFormat="false" ht="13.5" hidden="false" customHeight="false" outlineLevel="0" collapsed="false">
      <c r="C277" s="671" t="s">
        <v>410</v>
      </c>
      <c r="D277" s="743" t="s">
        <v>722</v>
      </c>
    </row>
    <row r="278" customFormat="false" ht="13.5" hidden="false" customHeight="false" outlineLevel="0" collapsed="false">
      <c r="C278" s="671" t="s">
        <v>410</v>
      </c>
      <c r="D278" s="743" t="s">
        <v>723</v>
      </c>
    </row>
    <row r="279" customFormat="false" ht="13.5" hidden="false" customHeight="false" outlineLevel="0" collapsed="false">
      <c r="C279" s="671" t="s">
        <v>410</v>
      </c>
      <c r="D279" s="743" t="s">
        <v>724</v>
      </c>
    </row>
    <row r="280" customFormat="false" ht="13.5" hidden="false" customHeight="false" outlineLevel="0" collapsed="false">
      <c r="C280" s="671" t="s">
        <v>410</v>
      </c>
      <c r="D280" s="743" t="s">
        <v>725</v>
      </c>
    </row>
    <row r="281" customFormat="false" ht="13.5" hidden="false" customHeight="false" outlineLevel="0" collapsed="false">
      <c r="C281" s="671" t="s">
        <v>410</v>
      </c>
      <c r="D281" s="743" t="s">
        <v>726</v>
      </c>
    </row>
    <row r="282" customFormat="false" ht="13.5" hidden="false" customHeight="false" outlineLevel="0" collapsed="false">
      <c r="C282" s="671" t="s">
        <v>410</v>
      </c>
      <c r="D282" s="743" t="s">
        <v>727</v>
      </c>
    </row>
    <row r="283" customFormat="false" ht="13.5" hidden="false" customHeight="false" outlineLevel="0" collapsed="false">
      <c r="C283" s="671" t="s">
        <v>410</v>
      </c>
      <c r="D283" s="743" t="s">
        <v>728</v>
      </c>
    </row>
    <row r="284" customFormat="false" ht="13.5" hidden="false" customHeight="false" outlineLevel="0" collapsed="false">
      <c r="C284" s="671" t="s">
        <v>410</v>
      </c>
      <c r="D284" s="743" t="s">
        <v>729</v>
      </c>
    </row>
    <row r="285" customFormat="false" ht="13.5" hidden="false" customHeight="false" outlineLevel="0" collapsed="false">
      <c r="C285" s="671" t="s">
        <v>410</v>
      </c>
      <c r="D285" s="743" t="s">
        <v>730</v>
      </c>
    </row>
    <row r="286" customFormat="false" ht="13.5" hidden="false" customHeight="false" outlineLevel="0" collapsed="false">
      <c r="C286" s="671" t="s">
        <v>410</v>
      </c>
      <c r="D286" s="743" t="s">
        <v>731</v>
      </c>
    </row>
    <row r="287" customFormat="false" ht="13.5" hidden="false" customHeight="false" outlineLevel="0" collapsed="false">
      <c r="C287" s="671" t="s">
        <v>410</v>
      </c>
      <c r="D287" s="743" t="s">
        <v>732</v>
      </c>
    </row>
    <row r="288" customFormat="false" ht="13.5" hidden="false" customHeight="false" outlineLevel="0" collapsed="false">
      <c r="C288" s="671" t="s">
        <v>410</v>
      </c>
      <c r="D288" s="743" t="s">
        <v>733</v>
      </c>
    </row>
    <row r="289" customFormat="false" ht="13.5" hidden="false" customHeight="false" outlineLevel="0" collapsed="false">
      <c r="C289" s="671" t="s">
        <v>410</v>
      </c>
      <c r="D289" s="743" t="s">
        <v>734</v>
      </c>
    </row>
    <row r="290" customFormat="false" ht="13.5" hidden="false" customHeight="false" outlineLevel="0" collapsed="false">
      <c r="C290" s="671" t="s">
        <v>410</v>
      </c>
      <c r="D290" s="743" t="s">
        <v>735</v>
      </c>
    </row>
    <row r="291" customFormat="false" ht="13.5" hidden="false" customHeight="false" outlineLevel="0" collapsed="false">
      <c r="C291" s="671" t="s">
        <v>410</v>
      </c>
      <c r="D291" s="743" t="s">
        <v>736</v>
      </c>
    </row>
    <row r="292" customFormat="false" ht="13.5" hidden="false" customHeight="false" outlineLevel="0" collapsed="false">
      <c r="C292" s="671" t="s">
        <v>410</v>
      </c>
      <c r="D292" s="743" t="s">
        <v>737</v>
      </c>
    </row>
    <row r="293" customFormat="false" ht="13.5" hidden="false" customHeight="false" outlineLevel="0" collapsed="false">
      <c r="C293" s="671" t="s">
        <v>410</v>
      </c>
      <c r="D293" s="743" t="s">
        <v>738</v>
      </c>
    </row>
    <row r="294" customFormat="false" ht="13.5" hidden="false" customHeight="false" outlineLevel="0" collapsed="false">
      <c r="C294" s="671" t="s">
        <v>410</v>
      </c>
      <c r="D294" s="743" t="s">
        <v>739</v>
      </c>
    </row>
    <row r="295" customFormat="false" ht="13.5" hidden="false" customHeight="false" outlineLevel="0" collapsed="false">
      <c r="C295" s="671" t="s">
        <v>410</v>
      </c>
      <c r="D295" s="743" t="s">
        <v>740</v>
      </c>
    </row>
    <row r="296" customFormat="false" ht="13.5" hidden="false" customHeight="false" outlineLevel="0" collapsed="false">
      <c r="C296" s="671" t="s">
        <v>412</v>
      </c>
      <c r="D296" s="743" t="s">
        <v>741</v>
      </c>
    </row>
    <row r="297" customFormat="false" ht="13.5" hidden="false" customHeight="false" outlineLevel="0" collapsed="false">
      <c r="C297" s="671" t="s">
        <v>412</v>
      </c>
      <c r="D297" s="743" t="s">
        <v>742</v>
      </c>
    </row>
    <row r="298" customFormat="false" ht="13.5" hidden="false" customHeight="false" outlineLevel="0" collapsed="false">
      <c r="C298" s="671" t="s">
        <v>412</v>
      </c>
      <c r="D298" s="743" t="s">
        <v>743</v>
      </c>
    </row>
    <row r="299" customFormat="false" ht="13.5" hidden="false" customHeight="false" outlineLevel="0" collapsed="false">
      <c r="C299" s="671" t="s">
        <v>412</v>
      </c>
      <c r="D299" s="743" t="s">
        <v>744</v>
      </c>
    </row>
    <row r="300" customFormat="false" ht="13.5" hidden="false" customHeight="false" outlineLevel="0" collapsed="false">
      <c r="C300" s="671" t="s">
        <v>412</v>
      </c>
      <c r="D300" s="743" t="s">
        <v>745</v>
      </c>
    </row>
    <row r="301" customFormat="false" ht="13.5" hidden="false" customHeight="false" outlineLevel="0" collapsed="false">
      <c r="C301" s="671" t="s">
        <v>412</v>
      </c>
      <c r="D301" s="743" t="s">
        <v>746</v>
      </c>
    </row>
    <row r="302" customFormat="false" ht="13.5" hidden="false" customHeight="false" outlineLevel="0" collapsed="false">
      <c r="C302" s="671" t="s">
        <v>412</v>
      </c>
      <c r="D302" s="743" t="s">
        <v>747</v>
      </c>
    </row>
    <row r="303" customFormat="false" ht="13.5" hidden="false" customHeight="false" outlineLevel="0" collapsed="false">
      <c r="C303" s="671" t="s">
        <v>412</v>
      </c>
      <c r="D303" s="743" t="s">
        <v>748</v>
      </c>
    </row>
    <row r="304" customFormat="false" ht="13.5" hidden="false" customHeight="false" outlineLevel="0" collapsed="false">
      <c r="C304" s="671" t="s">
        <v>412</v>
      </c>
      <c r="D304" s="743" t="s">
        <v>749</v>
      </c>
    </row>
    <row r="305" customFormat="false" ht="13.5" hidden="false" customHeight="false" outlineLevel="0" collapsed="false">
      <c r="C305" s="671" t="s">
        <v>412</v>
      </c>
      <c r="D305" s="743" t="s">
        <v>750</v>
      </c>
    </row>
    <row r="306" customFormat="false" ht="13.5" hidden="false" customHeight="false" outlineLevel="0" collapsed="false">
      <c r="C306" s="671" t="s">
        <v>412</v>
      </c>
      <c r="D306" s="743" t="s">
        <v>751</v>
      </c>
    </row>
    <row r="307" customFormat="false" ht="13.5" hidden="false" customHeight="false" outlineLevel="0" collapsed="false">
      <c r="C307" s="671" t="s">
        <v>412</v>
      </c>
      <c r="D307" s="743" t="s">
        <v>752</v>
      </c>
    </row>
    <row r="308" customFormat="false" ht="13.5" hidden="false" customHeight="false" outlineLevel="0" collapsed="false">
      <c r="C308" s="671" t="s">
        <v>412</v>
      </c>
      <c r="D308" s="743" t="s">
        <v>753</v>
      </c>
    </row>
    <row r="309" customFormat="false" ht="13.5" hidden="false" customHeight="false" outlineLevel="0" collapsed="false">
      <c r="C309" s="671" t="s">
        <v>412</v>
      </c>
      <c r="D309" s="743" t="s">
        <v>754</v>
      </c>
    </row>
    <row r="310" customFormat="false" ht="13.5" hidden="false" customHeight="false" outlineLevel="0" collapsed="false">
      <c r="C310" s="671" t="s">
        <v>412</v>
      </c>
      <c r="D310" s="743" t="s">
        <v>755</v>
      </c>
    </row>
    <row r="311" customFormat="false" ht="13.5" hidden="false" customHeight="false" outlineLevel="0" collapsed="false">
      <c r="C311" s="671" t="s">
        <v>412</v>
      </c>
      <c r="D311" s="743" t="s">
        <v>756</v>
      </c>
    </row>
    <row r="312" customFormat="false" ht="13.5" hidden="false" customHeight="false" outlineLevel="0" collapsed="false">
      <c r="C312" s="671" t="s">
        <v>412</v>
      </c>
      <c r="D312" s="743" t="s">
        <v>757</v>
      </c>
    </row>
    <row r="313" customFormat="false" ht="13.5" hidden="false" customHeight="false" outlineLevel="0" collapsed="false">
      <c r="C313" s="671" t="s">
        <v>412</v>
      </c>
      <c r="D313" s="743" t="s">
        <v>758</v>
      </c>
    </row>
    <row r="314" customFormat="false" ht="13.5" hidden="false" customHeight="false" outlineLevel="0" collapsed="false">
      <c r="C314" s="671" t="s">
        <v>412</v>
      </c>
      <c r="D314" s="743" t="s">
        <v>759</v>
      </c>
    </row>
    <row r="315" customFormat="false" ht="13.5" hidden="false" customHeight="false" outlineLevel="0" collapsed="false">
      <c r="C315" s="671" t="s">
        <v>412</v>
      </c>
      <c r="D315" s="743" t="s">
        <v>760</v>
      </c>
    </row>
    <row r="316" customFormat="false" ht="13.5" hidden="false" customHeight="false" outlineLevel="0" collapsed="false">
      <c r="C316" s="671" t="s">
        <v>412</v>
      </c>
      <c r="D316" s="743" t="s">
        <v>761</v>
      </c>
    </row>
    <row r="317" customFormat="false" ht="13.5" hidden="false" customHeight="false" outlineLevel="0" collapsed="false">
      <c r="C317" s="671" t="s">
        <v>412</v>
      </c>
      <c r="D317" s="743" t="s">
        <v>762</v>
      </c>
    </row>
    <row r="318" customFormat="false" ht="13.5" hidden="false" customHeight="false" outlineLevel="0" collapsed="false">
      <c r="C318" s="671" t="s">
        <v>412</v>
      </c>
      <c r="D318" s="743" t="s">
        <v>763</v>
      </c>
    </row>
    <row r="319" customFormat="false" ht="13.5" hidden="false" customHeight="false" outlineLevel="0" collapsed="false">
      <c r="C319" s="671" t="s">
        <v>412</v>
      </c>
      <c r="D319" s="743" t="s">
        <v>764</v>
      </c>
    </row>
    <row r="320" customFormat="false" ht="13.5" hidden="false" customHeight="false" outlineLevel="0" collapsed="false">
      <c r="C320" s="671" t="s">
        <v>412</v>
      </c>
      <c r="D320" s="743" t="s">
        <v>765</v>
      </c>
    </row>
    <row r="321" customFormat="false" ht="13.5" hidden="false" customHeight="false" outlineLevel="0" collapsed="false">
      <c r="C321" s="671" t="s">
        <v>414</v>
      </c>
      <c r="D321" s="743" t="s">
        <v>766</v>
      </c>
    </row>
    <row r="322" customFormat="false" ht="13.5" hidden="false" customHeight="false" outlineLevel="0" collapsed="false">
      <c r="C322" s="671" t="s">
        <v>414</v>
      </c>
      <c r="D322" s="743" t="s">
        <v>767</v>
      </c>
    </row>
    <row r="323" customFormat="false" ht="13.5" hidden="false" customHeight="false" outlineLevel="0" collapsed="false">
      <c r="C323" s="671" t="s">
        <v>414</v>
      </c>
      <c r="D323" s="743" t="s">
        <v>768</v>
      </c>
    </row>
    <row r="324" customFormat="false" ht="13.5" hidden="false" customHeight="false" outlineLevel="0" collapsed="false">
      <c r="C324" s="671" t="s">
        <v>414</v>
      </c>
      <c r="D324" s="743" t="s">
        <v>769</v>
      </c>
    </row>
    <row r="325" customFormat="false" ht="13.5" hidden="false" customHeight="false" outlineLevel="0" collapsed="false">
      <c r="C325" s="671" t="s">
        <v>414</v>
      </c>
      <c r="D325" s="743" t="s">
        <v>770</v>
      </c>
    </row>
    <row r="326" customFormat="false" ht="13.5" hidden="false" customHeight="false" outlineLevel="0" collapsed="false">
      <c r="C326" s="671" t="s">
        <v>414</v>
      </c>
      <c r="D326" s="743" t="s">
        <v>771</v>
      </c>
    </row>
    <row r="327" customFormat="false" ht="13.5" hidden="false" customHeight="false" outlineLevel="0" collapsed="false">
      <c r="C327" s="671" t="s">
        <v>414</v>
      </c>
      <c r="D327" s="743" t="s">
        <v>772</v>
      </c>
    </row>
    <row r="328" customFormat="false" ht="13.5" hidden="false" customHeight="false" outlineLevel="0" collapsed="false">
      <c r="C328" s="671" t="s">
        <v>414</v>
      </c>
      <c r="D328" s="743" t="s">
        <v>773</v>
      </c>
    </row>
    <row r="329" customFormat="false" ht="13.5" hidden="false" customHeight="false" outlineLevel="0" collapsed="false">
      <c r="C329" s="671" t="s">
        <v>414</v>
      </c>
      <c r="D329" s="743" t="s">
        <v>774</v>
      </c>
    </row>
    <row r="330" customFormat="false" ht="13.5" hidden="false" customHeight="false" outlineLevel="0" collapsed="false">
      <c r="C330" s="671" t="s">
        <v>414</v>
      </c>
      <c r="D330" s="743" t="s">
        <v>775</v>
      </c>
    </row>
    <row r="331" customFormat="false" ht="13.5" hidden="false" customHeight="false" outlineLevel="0" collapsed="false">
      <c r="C331" s="671" t="s">
        <v>414</v>
      </c>
      <c r="D331" s="743" t="s">
        <v>776</v>
      </c>
    </row>
    <row r="332" customFormat="false" ht="13.5" hidden="false" customHeight="false" outlineLevel="0" collapsed="false">
      <c r="C332" s="671" t="s">
        <v>414</v>
      </c>
      <c r="D332" s="743" t="s">
        <v>777</v>
      </c>
    </row>
    <row r="333" customFormat="false" ht="13.5" hidden="false" customHeight="false" outlineLevel="0" collapsed="false">
      <c r="C333" s="671" t="s">
        <v>414</v>
      </c>
      <c r="D333" s="743" t="s">
        <v>778</v>
      </c>
    </row>
    <row r="334" customFormat="false" ht="13.5" hidden="false" customHeight="false" outlineLevel="0" collapsed="false">
      <c r="C334" s="671" t="s">
        <v>414</v>
      </c>
      <c r="D334" s="743" t="s">
        <v>779</v>
      </c>
    </row>
    <row r="335" customFormat="false" ht="13.5" hidden="false" customHeight="false" outlineLevel="0" collapsed="false">
      <c r="C335" s="671" t="s">
        <v>414</v>
      </c>
      <c r="D335" s="743" t="s">
        <v>780</v>
      </c>
    </row>
    <row r="336" customFormat="false" ht="13.5" hidden="false" customHeight="false" outlineLevel="0" collapsed="false">
      <c r="C336" s="671" t="s">
        <v>414</v>
      </c>
      <c r="D336" s="743" t="s">
        <v>781</v>
      </c>
    </row>
    <row r="337" customFormat="false" ht="13.5" hidden="false" customHeight="false" outlineLevel="0" collapsed="false">
      <c r="C337" s="671" t="s">
        <v>414</v>
      </c>
      <c r="D337" s="743" t="s">
        <v>782</v>
      </c>
    </row>
    <row r="338" customFormat="false" ht="13.5" hidden="false" customHeight="false" outlineLevel="0" collapsed="false">
      <c r="C338" s="671" t="s">
        <v>414</v>
      </c>
      <c r="D338" s="743" t="s">
        <v>783</v>
      </c>
    </row>
    <row r="339" customFormat="false" ht="13.5" hidden="false" customHeight="false" outlineLevel="0" collapsed="false">
      <c r="C339" s="671" t="s">
        <v>414</v>
      </c>
      <c r="D339" s="743" t="s">
        <v>784</v>
      </c>
    </row>
    <row r="340" customFormat="false" ht="13.5" hidden="false" customHeight="false" outlineLevel="0" collapsed="false">
      <c r="C340" s="671" t="s">
        <v>414</v>
      </c>
      <c r="D340" s="743" t="s">
        <v>785</v>
      </c>
    </row>
    <row r="341" customFormat="false" ht="13.5" hidden="false" customHeight="false" outlineLevel="0" collapsed="false">
      <c r="C341" s="671" t="s">
        <v>414</v>
      </c>
      <c r="D341" s="743" t="s">
        <v>786</v>
      </c>
    </row>
    <row r="342" customFormat="false" ht="13.5" hidden="false" customHeight="false" outlineLevel="0" collapsed="false">
      <c r="C342" s="671" t="s">
        <v>414</v>
      </c>
      <c r="D342" s="743" t="s">
        <v>787</v>
      </c>
    </row>
    <row r="343" customFormat="false" ht="13.5" hidden="false" customHeight="false" outlineLevel="0" collapsed="false">
      <c r="C343" s="671" t="s">
        <v>414</v>
      </c>
      <c r="D343" s="743" t="s">
        <v>788</v>
      </c>
    </row>
    <row r="344" customFormat="false" ht="13.5" hidden="false" customHeight="false" outlineLevel="0" collapsed="false">
      <c r="C344" s="671" t="s">
        <v>414</v>
      </c>
      <c r="D344" s="743" t="s">
        <v>789</v>
      </c>
    </row>
    <row r="345" customFormat="false" ht="13.5" hidden="false" customHeight="false" outlineLevel="0" collapsed="false">
      <c r="C345" s="671" t="s">
        <v>414</v>
      </c>
      <c r="D345" s="743" t="s">
        <v>790</v>
      </c>
    </row>
    <row r="346" customFormat="false" ht="13.5" hidden="false" customHeight="false" outlineLevel="0" collapsed="false">
      <c r="C346" s="671" t="s">
        <v>414</v>
      </c>
      <c r="D346" s="743" t="s">
        <v>791</v>
      </c>
    </row>
    <row r="347" customFormat="false" ht="13.5" hidden="false" customHeight="false" outlineLevel="0" collapsed="false">
      <c r="C347" s="671" t="s">
        <v>414</v>
      </c>
      <c r="D347" s="743" t="s">
        <v>792</v>
      </c>
    </row>
    <row r="348" customFormat="false" ht="13.5" hidden="false" customHeight="false" outlineLevel="0" collapsed="false">
      <c r="C348" s="671" t="s">
        <v>414</v>
      </c>
      <c r="D348" s="743" t="s">
        <v>793</v>
      </c>
    </row>
    <row r="349" customFormat="false" ht="13.5" hidden="false" customHeight="false" outlineLevel="0" collapsed="false">
      <c r="C349" s="671" t="s">
        <v>414</v>
      </c>
      <c r="D349" s="743" t="s">
        <v>794</v>
      </c>
    </row>
    <row r="350" customFormat="false" ht="13.5" hidden="false" customHeight="false" outlineLevel="0" collapsed="false">
      <c r="C350" s="671" t="s">
        <v>414</v>
      </c>
      <c r="D350" s="743" t="s">
        <v>795</v>
      </c>
    </row>
    <row r="351" customFormat="false" ht="13.5" hidden="false" customHeight="false" outlineLevel="0" collapsed="false">
      <c r="C351" s="671" t="s">
        <v>414</v>
      </c>
      <c r="D351" s="743" t="s">
        <v>796</v>
      </c>
    </row>
    <row r="352" customFormat="false" ht="13.5" hidden="false" customHeight="false" outlineLevel="0" collapsed="false">
      <c r="C352" s="671" t="s">
        <v>414</v>
      </c>
      <c r="D352" s="743" t="s">
        <v>797</v>
      </c>
    </row>
    <row r="353" customFormat="false" ht="13.5" hidden="false" customHeight="false" outlineLevel="0" collapsed="false">
      <c r="C353" s="671" t="s">
        <v>414</v>
      </c>
      <c r="D353" s="743" t="s">
        <v>798</v>
      </c>
    </row>
    <row r="354" customFormat="false" ht="13.5" hidden="false" customHeight="false" outlineLevel="0" collapsed="false">
      <c r="C354" s="671" t="s">
        <v>414</v>
      </c>
      <c r="D354" s="743" t="s">
        <v>799</v>
      </c>
    </row>
    <row r="355" customFormat="false" ht="13.5" hidden="false" customHeight="false" outlineLevel="0" collapsed="false">
      <c r="C355" s="671" t="s">
        <v>414</v>
      </c>
      <c r="D355" s="743" t="s">
        <v>800</v>
      </c>
    </row>
    <row r="356" customFormat="false" ht="13.5" hidden="false" customHeight="false" outlineLevel="0" collapsed="false">
      <c r="C356" s="671" t="s">
        <v>416</v>
      </c>
      <c r="D356" s="743" t="s">
        <v>801</v>
      </c>
    </row>
    <row r="357" customFormat="false" ht="13.5" hidden="false" customHeight="false" outlineLevel="0" collapsed="false">
      <c r="C357" s="671" t="s">
        <v>416</v>
      </c>
      <c r="D357" s="743" t="s">
        <v>802</v>
      </c>
    </row>
    <row r="358" customFormat="false" ht="13.5" hidden="false" customHeight="false" outlineLevel="0" collapsed="false">
      <c r="C358" s="671" t="s">
        <v>416</v>
      </c>
      <c r="D358" s="743" t="s">
        <v>803</v>
      </c>
    </row>
    <row r="359" customFormat="false" ht="13.5" hidden="false" customHeight="false" outlineLevel="0" collapsed="false">
      <c r="C359" s="671" t="s">
        <v>416</v>
      </c>
      <c r="D359" s="743" t="s">
        <v>804</v>
      </c>
    </row>
    <row r="360" customFormat="false" ht="13.5" hidden="false" customHeight="false" outlineLevel="0" collapsed="false">
      <c r="C360" s="671" t="s">
        <v>416</v>
      </c>
      <c r="D360" s="743" t="s">
        <v>805</v>
      </c>
    </row>
    <row r="361" customFormat="false" ht="13.5" hidden="false" customHeight="false" outlineLevel="0" collapsed="false">
      <c r="C361" s="671" t="s">
        <v>416</v>
      </c>
      <c r="D361" s="743" t="s">
        <v>806</v>
      </c>
    </row>
    <row r="362" customFormat="false" ht="13.5" hidden="false" customHeight="false" outlineLevel="0" collapsed="false">
      <c r="C362" s="671" t="s">
        <v>416</v>
      </c>
      <c r="D362" s="743" t="s">
        <v>807</v>
      </c>
    </row>
    <row r="363" customFormat="false" ht="13.5" hidden="false" customHeight="false" outlineLevel="0" collapsed="false">
      <c r="C363" s="671" t="s">
        <v>416</v>
      </c>
      <c r="D363" s="743" t="s">
        <v>808</v>
      </c>
    </row>
    <row r="364" customFormat="false" ht="13.5" hidden="false" customHeight="false" outlineLevel="0" collapsed="false">
      <c r="C364" s="671" t="s">
        <v>416</v>
      </c>
      <c r="D364" s="743" t="s">
        <v>809</v>
      </c>
    </row>
    <row r="365" customFormat="false" ht="13.5" hidden="false" customHeight="false" outlineLevel="0" collapsed="false">
      <c r="C365" s="671" t="s">
        <v>416</v>
      </c>
      <c r="D365" s="743" t="s">
        <v>810</v>
      </c>
    </row>
    <row r="366" customFormat="false" ht="13.5" hidden="false" customHeight="false" outlineLevel="0" collapsed="false">
      <c r="C366" s="671" t="s">
        <v>416</v>
      </c>
      <c r="D366" s="743" t="s">
        <v>811</v>
      </c>
    </row>
    <row r="367" customFormat="false" ht="13.5" hidden="false" customHeight="false" outlineLevel="0" collapsed="false">
      <c r="C367" s="671" t="s">
        <v>416</v>
      </c>
      <c r="D367" s="743" t="s">
        <v>465</v>
      </c>
    </row>
    <row r="368" customFormat="false" ht="13.5" hidden="false" customHeight="false" outlineLevel="0" collapsed="false">
      <c r="C368" s="671" t="s">
        <v>416</v>
      </c>
      <c r="D368" s="743" t="s">
        <v>812</v>
      </c>
    </row>
    <row r="369" customFormat="false" ht="13.5" hidden="false" customHeight="false" outlineLevel="0" collapsed="false">
      <c r="C369" s="671" t="s">
        <v>416</v>
      </c>
      <c r="D369" s="743" t="s">
        <v>813</v>
      </c>
    </row>
    <row r="370" customFormat="false" ht="13.5" hidden="false" customHeight="false" outlineLevel="0" collapsed="false">
      <c r="C370" s="671" t="s">
        <v>416</v>
      </c>
      <c r="D370" s="743" t="s">
        <v>814</v>
      </c>
    </row>
    <row r="371" customFormat="false" ht="13.5" hidden="false" customHeight="false" outlineLevel="0" collapsed="false">
      <c r="C371" s="671" t="s">
        <v>416</v>
      </c>
      <c r="D371" s="743" t="s">
        <v>815</v>
      </c>
    </row>
    <row r="372" customFormat="false" ht="13.5" hidden="false" customHeight="false" outlineLevel="0" collapsed="false">
      <c r="C372" s="671" t="s">
        <v>416</v>
      </c>
      <c r="D372" s="743" t="s">
        <v>816</v>
      </c>
    </row>
    <row r="373" customFormat="false" ht="13.5" hidden="false" customHeight="false" outlineLevel="0" collapsed="false">
      <c r="C373" s="671" t="s">
        <v>416</v>
      </c>
      <c r="D373" s="743" t="s">
        <v>817</v>
      </c>
    </row>
    <row r="374" customFormat="false" ht="13.5" hidden="false" customHeight="false" outlineLevel="0" collapsed="false">
      <c r="C374" s="671" t="s">
        <v>416</v>
      </c>
      <c r="D374" s="743" t="s">
        <v>818</v>
      </c>
    </row>
    <row r="375" customFormat="false" ht="13.5" hidden="false" customHeight="false" outlineLevel="0" collapsed="false">
      <c r="C375" s="671" t="s">
        <v>416</v>
      </c>
      <c r="D375" s="743" t="s">
        <v>819</v>
      </c>
    </row>
    <row r="376" customFormat="false" ht="13.5" hidden="false" customHeight="false" outlineLevel="0" collapsed="false">
      <c r="C376" s="671" t="s">
        <v>416</v>
      </c>
      <c r="D376" s="743" t="s">
        <v>820</v>
      </c>
    </row>
    <row r="377" customFormat="false" ht="13.5" hidden="false" customHeight="false" outlineLevel="0" collapsed="false">
      <c r="C377" s="671" t="s">
        <v>416</v>
      </c>
      <c r="D377" s="743" t="s">
        <v>821</v>
      </c>
    </row>
    <row r="378" customFormat="false" ht="13.5" hidden="false" customHeight="false" outlineLevel="0" collapsed="false">
      <c r="C378" s="671" t="s">
        <v>416</v>
      </c>
      <c r="D378" s="743" t="s">
        <v>822</v>
      </c>
    </row>
    <row r="379" customFormat="false" ht="13.5" hidden="false" customHeight="false" outlineLevel="0" collapsed="false">
      <c r="C379" s="671" t="s">
        <v>416</v>
      </c>
      <c r="D379" s="743" t="s">
        <v>823</v>
      </c>
    </row>
    <row r="380" customFormat="false" ht="13.5" hidden="false" customHeight="false" outlineLevel="0" collapsed="false">
      <c r="C380" s="671" t="s">
        <v>416</v>
      </c>
      <c r="D380" s="743" t="s">
        <v>824</v>
      </c>
    </row>
    <row r="381" customFormat="false" ht="13.5" hidden="false" customHeight="false" outlineLevel="0" collapsed="false">
      <c r="C381" s="671" t="s">
        <v>416</v>
      </c>
      <c r="D381" s="743" t="s">
        <v>825</v>
      </c>
    </row>
    <row r="382" customFormat="false" ht="13.5" hidden="false" customHeight="false" outlineLevel="0" collapsed="false">
      <c r="C382" s="671" t="s">
        <v>416</v>
      </c>
      <c r="D382" s="743" t="s">
        <v>826</v>
      </c>
    </row>
    <row r="383" customFormat="false" ht="13.5" hidden="false" customHeight="false" outlineLevel="0" collapsed="false">
      <c r="C383" s="671" t="s">
        <v>416</v>
      </c>
      <c r="D383" s="743" t="s">
        <v>827</v>
      </c>
    </row>
    <row r="384" customFormat="false" ht="13.5" hidden="false" customHeight="false" outlineLevel="0" collapsed="false">
      <c r="C384" s="671" t="s">
        <v>416</v>
      </c>
      <c r="D384" s="743" t="s">
        <v>828</v>
      </c>
    </row>
    <row r="385" customFormat="false" ht="13.5" hidden="false" customHeight="false" outlineLevel="0" collapsed="false">
      <c r="C385" s="671" t="s">
        <v>416</v>
      </c>
      <c r="D385" s="743" t="s">
        <v>829</v>
      </c>
    </row>
    <row r="386" customFormat="false" ht="13.5" hidden="false" customHeight="false" outlineLevel="0" collapsed="false">
      <c r="C386" s="671" t="s">
        <v>416</v>
      </c>
      <c r="D386" s="743" t="s">
        <v>830</v>
      </c>
    </row>
    <row r="387" customFormat="false" ht="13.5" hidden="false" customHeight="false" outlineLevel="0" collapsed="false">
      <c r="C387" s="671" t="s">
        <v>416</v>
      </c>
      <c r="D387" s="743" t="s">
        <v>786</v>
      </c>
    </row>
    <row r="388" customFormat="false" ht="13.5" hidden="false" customHeight="false" outlineLevel="0" collapsed="false">
      <c r="C388" s="671" t="s">
        <v>416</v>
      </c>
      <c r="D388" s="743" t="s">
        <v>831</v>
      </c>
    </row>
    <row r="389" customFormat="false" ht="13.5" hidden="false" customHeight="false" outlineLevel="0" collapsed="false">
      <c r="C389" s="671" t="s">
        <v>416</v>
      </c>
      <c r="D389" s="743" t="s">
        <v>832</v>
      </c>
    </row>
    <row r="390" customFormat="false" ht="13.5" hidden="false" customHeight="false" outlineLevel="0" collapsed="false">
      <c r="C390" s="671" t="s">
        <v>416</v>
      </c>
      <c r="D390" s="743" t="s">
        <v>833</v>
      </c>
    </row>
    <row r="391" customFormat="false" ht="13.5" hidden="false" customHeight="false" outlineLevel="0" collapsed="false">
      <c r="C391" s="671" t="s">
        <v>416</v>
      </c>
      <c r="D391" s="743" t="s">
        <v>834</v>
      </c>
    </row>
    <row r="392" customFormat="false" ht="13.5" hidden="false" customHeight="false" outlineLevel="0" collapsed="false">
      <c r="C392" s="671" t="s">
        <v>416</v>
      </c>
      <c r="D392" s="743" t="s">
        <v>835</v>
      </c>
    </row>
    <row r="393" customFormat="false" ht="13.5" hidden="false" customHeight="false" outlineLevel="0" collapsed="false">
      <c r="C393" s="671" t="s">
        <v>416</v>
      </c>
      <c r="D393" s="743" t="s">
        <v>836</v>
      </c>
    </row>
    <row r="394" customFormat="false" ht="13.5" hidden="false" customHeight="false" outlineLevel="0" collapsed="false">
      <c r="C394" s="671" t="s">
        <v>416</v>
      </c>
      <c r="D394" s="743" t="s">
        <v>837</v>
      </c>
    </row>
    <row r="395" customFormat="false" ht="13.5" hidden="false" customHeight="false" outlineLevel="0" collapsed="false">
      <c r="C395" s="671" t="s">
        <v>416</v>
      </c>
      <c r="D395" s="743" t="s">
        <v>838</v>
      </c>
    </row>
    <row r="396" customFormat="false" ht="13.5" hidden="false" customHeight="false" outlineLevel="0" collapsed="false">
      <c r="C396" s="671" t="s">
        <v>416</v>
      </c>
      <c r="D396" s="743" t="s">
        <v>839</v>
      </c>
    </row>
    <row r="397" customFormat="false" ht="13.5" hidden="false" customHeight="false" outlineLevel="0" collapsed="false">
      <c r="C397" s="671" t="s">
        <v>416</v>
      </c>
      <c r="D397" s="743" t="s">
        <v>840</v>
      </c>
    </row>
    <row r="398" customFormat="false" ht="13.5" hidden="false" customHeight="false" outlineLevel="0" collapsed="false">
      <c r="C398" s="671" t="s">
        <v>416</v>
      </c>
      <c r="D398" s="743" t="s">
        <v>841</v>
      </c>
    </row>
    <row r="399" customFormat="false" ht="13.5" hidden="false" customHeight="false" outlineLevel="0" collapsed="false">
      <c r="C399" s="671" t="s">
        <v>416</v>
      </c>
      <c r="D399" s="743" t="s">
        <v>842</v>
      </c>
    </row>
    <row r="400" customFormat="false" ht="13.5" hidden="false" customHeight="false" outlineLevel="0" collapsed="false">
      <c r="C400" s="671" t="s">
        <v>416</v>
      </c>
      <c r="D400" s="743" t="s">
        <v>843</v>
      </c>
    </row>
    <row r="401" customFormat="false" ht="13.5" hidden="false" customHeight="false" outlineLevel="0" collapsed="false">
      <c r="C401" s="671" t="s">
        <v>416</v>
      </c>
      <c r="D401" s="743" t="s">
        <v>844</v>
      </c>
    </row>
    <row r="402" customFormat="false" ht="13.5" hidden="false" customHeight="false" outlineLevel="0" collapsed="false">
      <c r="C402" s="671" t="s">
        <v>416</v>
      </c>
      <c r="D402" s="743" t="s">
        <v>845</v>
      </c>
    </row>
    <row r="403" customFormat="false" ht="13.5" hidden="false" customHeight="false" outlineLevel="0" collapsed="false">
      <c r="C403" s="671" t="s">
        <v>416</v>
      </c>
      <c r="D403" s="743" t="s">
        <v>846</v>
      </c>
    </row>
    <row r="404" customFormat="false" ht="13.5" hidden="false" customHeight="false" outlineLevel="0" collapsed="false">
      <c r="C404" s="671" t="s">
        <v>416</v>
      </c>
      <c r="D404" s="743" t="s">
        <v>847</v>
      </c>
    </row>
    <row r="405" customFormat="false" ht="13.5" hidden="false" customHeight="false" outlineLevel="0" collapsed="false">
      <c r="C405" s="671" t="s">
        <v>416</v>
      </c>
      <c r="D405" s="743" t="s">
        <v>848</v>
      </c>
    </row>
    <row r="406" customFormat="false" ht="13.5" hidden="false" customHeight="false" outlineLevel="0" collapsed="false">
      <c r="C406" s="671" t="s">
        <v>416</v>
      </c>
      <c r="D406" s="743" t="s">
        <v>849</v>
      </c>
    </row>
    <row r="407" customFormat="false" ht="13.5" hidden="false" customHeight="false" outlineLevel="0" collapsed="false">
      <c r="C407" s="671" t="s">
        <v>416</v>
      </c>
      <c r="D407" s="743" t="s">
        <v>850</v>
      </c>
    </row>
    <row r="408" customFormat="false" ht="13.5" hidden="false" customHeight="false" outlineLevel="0" collapsed="false">
      <c r="C408" s="671" t="s">
        <v>416</v>
      </c>
      <c r="D408" s="743" t="s">
        <v>851</v>
      </c>
    </row>
    <row r="409" customFormat="false" ht="13.5" hidden="false" customHeight="false" outlineLevel="0" collapsed="false">
      <c r="C409" s="671" t="s">
        <v>416</v>
      </c>
      <c r="D409" s="743" t="s">
        <v>852</v>
      </c>
    </row>
    <row r="410" customFormat="false" ht="13.5" hidden="false" customHeight="false" outlineLevel="0" collapsed="false">
      <c r="C410" s="671" t="s">
        <v>416</v>
      </c>
      <c r="D410" s="743" t="s">
        <v>853</v>
      </c>
    </row>
    <row r="411" customFormat="false" ht="13.5" hidden="false" customHeight="false" outlineLevel="0" collapsed="false">
      <c r="C411" s="671" t="s">
        <v>416</v>
      </c>
      <c r="D411" s="743" t="s">
        <v>854</v>
      </c>
    </row>
    <row r="412" customFormat="false" ht="13.5" hidden="false" customHeight="false" outlineLevel="0" collapsed="false">
      <c r="C412" s="671" t="s">
        <v>416</v>
      </c>
      <c r="D412" s="743" t="s">
        <v>855</v>
      </c>
    </row>
    <row r="413" customFormat="false" ht="13.5" hidden="false" customHeight="false" outlineLevel="0" collapsed="false">
      <c r="C413" s="671" t="s">
        <v>416</v>
      </c>
      <c r="D413" s="743" t="s">
        <v>856</v>
      </c>
    </row>
    <row r="414" customFormat="false" ht="13.5" hidden="false" customHeight="false" outlineLevel="0" collapsed="false">
      <c r="C414" s="671" t="s">
        <v>416</v>
      </c>
      <c r="D414" s="743" t="s">
        <v>857</v>
      </c>
    </row>
    <row r="415" customFormat="false" ht="13.5" hidden="false" customHeight="false" outlineLevel="0" collapsed="false">
      <c r="C415" s="671" t="s">
        <v>418</v>
      </c>
      <c r="D415" s="743" t="s">
        <v>858</v>
      </c>
    </row>
    <row r="416" customFormat="false" ht="13.5" hidden="false" customHeight="false" outlineLevel="0" collapsed="false">
      <c r="C416" s="671" t="s">
        <v>418</v>
      </c>
      <c r="D416" s="743" t="s">
        <v>859</v>
      </c>
    </row>
    <row r="417" customFormat="false" ht="13.5" hidden="false" customHeight="false" outlineLevel="0" collapsed="false">
      <c r="C417" s="671" t="s">
        <v>418</v>
      </c>
      <c r="D417" s="743" t="s">
        <v>860</v>
      </c>
    </row>
    <row r="418" customFormat="false" ht="13.5" hidden="false" customHeight="false" outlineLevel="0" collapsed="false">
      <c r="C418" s="671" t="s">
        <v>418</v>
      </c>
      <c r="D418" s="743" t="s">
        <v>861</v>
      </c>
    </row>
    <row r="419" customFormat="false" ht="13.5" hidden="false" customHeight="false" outlineLevel="0" collapsed="false">
      <c r="C419" s="671" t="s">
        <v>418</v>
      </c>
      <c r="D419" s="743" t="s">
        <v>862</v>
      </c>
    </row>
    <row r="420" customFormat="false" ht="13.5" hidden="false" customHeight="false" outlineLevel="0" collapsed="false">
      <c r="C420" s="671" t="s">
        <v>418</v>
      </c>
      <c r="D420" s="743" t="s">
        <v>863</v>
      </c>
    </row>
    <row r="421" customFormat="false" ht="13.5" hidden="false" customHeight="false" outlineLevel="0" collapsed="false">
      <c r="C421" s="671" t="s">
        <v>418</v>
      </c>
      <c r="D421" s="743" t="s">
        <v>864</v>
      </c>
    </row>
    <row r="422" customFormat="false" ht="13.5" hidden="false" customHeight="false" outlineLevel="0" collapsed="false">
      <c r="C422" s="671" t="s">
        <v>418</v>
      </c>
      <c r="D422" s="743" t="s">
        <v>865</v>
      </c>
    </row>
    <row r="423" customFormat="false" ht="13.5" hidden="false" customHeight="false" outlineLevel="0" collapsed="false">
      <c r="C423" s="671" t="s">
        <v>418</v>
      </c>
      <c r="D423" s="743" t="s">
        <v>866</v>
      </c>
    </row>
    <row r="424" customFormat="false" ht="13.5" hidden="false" customHeight="false" outlineLevel="0" collapsed="false">
      <c r="C424" s="671" t="s">
        <v>418</v>
      </c>
      <c r="D424" s="743" t="s">
        <v>867</v>
      </c>
    </row>
    <row r="425" customFormat="false" ht="13.5" hidden="false" customHeight="false" outlineLevel="0" collapsed="false">
      <c r="C425" s="671" t="s">
        <v>418</v>
      </c>
      <c r="D425" s="743" t="s">
        <v>868</v>
      </c>
    </row>
    <row r="426" customFormat="false" ht="13.5" hidden="false" customHeight="false" outlineLevel="0" collapsed="false">
      <c r="C426" s="671" t="s">
        <v>418</v>
      </c>
      <c r="D426" s="743" t="s">
        <v>869</v>
      </c>
    </row>
    <row r="427" customFormat="false" ht="13.5" hidden="false" customHeight="false" outlineLevel="0" collapsed="false">
      <c r="C427" s="671" t="s">
        <v>418</v>
      </c>
      <c r="D427" s="743" t="s">
        <v>870</v>
      </c>
    </row>
    <row r="428" customFormat="false" ht="13.5" hidden="false" customHeight="false" outlineLevel="0" collapsed="false">
      <c r="C428" s="671" t="s">
        <v>418</v>
      </c>
      <c r="D428" s="743" t="s">
        <v>871</v>
      </c>
    </row>
    <row r="429" customFormat="false" ht="13.5" hidden="false" customHeight="false" outlineLevel="0" collapsed="false">
      <c r="C429" s="671" t="s">
        <v>418</v>
      </c>
      <c r="D429" s="743" t="s">
        <v>872</v>
      </c>
    </row>
    <row r="430" customFormat="false" ht="13.5" hidden="false" customHeight="false" outlineLevel="0" collapsed="false">
      <c r="C430" s="671" t="s">
        <v>418</v>
      </c>
      <c r="D430" s="743" t="s">
        <v>873</v>
      </c>
    </row>
    <row r="431" customFormat="false" ht="13.5" hidden="false" customHeight="false" outlineLevel="0" collapsed="false">
      <c r="C431" s="671" t="s">
        <v>418</v>
      </c>
      <c r="D431" s="743" t="s">
        <v>874</v>
      </c>
    </row>
    <row r="432" customFormat="false" ht="13.5" hidden="false" customHeight="false" outlineLevel="0" collapsed="false">
      <c r="C432" s="671" t="s">
        <v>418</v>
      </c>
      <c r="D432" s="743" t="s">
        <v>875</v>
      </c>
    </row>
    <row r="433" customFormat="false" ht="13.5" hidden="false" customHeight="false" outlineLevel="0" collapsed="false">
      <c r="C433" s="671" t="s">
        <v>418</v>
      </c>
      <c r="D433" s="743" t="s">
        <v>876</v>
      </c>
    </row>
    <row r="434" customFormat="false" ht="13.5" hidden="false" customHeight="false" outlineLevel="0" collapsed="false">
      <c r="C434" s="671" t="s">
        <v>418</v>
      </c>
      <c r="D434" s="743" t="s">
        <v>877</v>
      </c>
    </row>
    <row r="435" customFormat="false" ht="13.5" hidden="false" customHeight="false" outlineLevel="0" collapsed="false">
      <c r="C435" s="671" t="s">
        <v>418</v>
      </c>
      <c r="D435" s="743" t="s">
        <v>878</v>
      </c>
    </row>
    <row r="436" customFormat="false" ht="13.5" hidden="false" customHeight="false" outlineLevel="0" collapsed="false">
      <c r="C436" s="671" t="s">
        <v>418</v>
      </c>
      <c r="D436" s="743" t="s">
        <v>879</v>
      </c>
    </row>
    <row r="437" customFormat="false" ht="13.5" hidden="false" customHeight="false" outlineLevel="0" collapsed="false">
      <c r="C437" s="671" t="s">
        <v>418</v>
      </c>
      <c r="D437" s="743" t="s">
        <v>880</v>
      </c>
    </row>
    <row r="438" customFormat="false" ht="13.5" hidden="false" customHeight="false" outlineLevel="0" collapsed="false">
      <c r="C438" s="671" t="s">
        <v>418</v>
      </c>
      <c r="D438" s="743" t="s">
        <v>881</v>
      </c>
    </row>
    <row r="439" customFormat="false" ht="13.5" hidden="false" customHeight="false" outlineLevel="0" collapsed="false">
      <c r="C439" s="671" t="s">
        <v>418</v>
      </c>
      <c r="D439" s="743" t="s">
        <v>882</v>
      </c>
    </row>
    <row r="440" customFormat="false" ht="13.5" hidden="false" customHeight="false" outlineLevel="0" collapsed="false">
      <c r="C440" s="671" t="s">
        <v>418</v>
      </c>
      <c r="D440" s="743" t="s">
        <v>883</v>
      </c>
    </row>
    <row r="441" customFormat="false" ht="13.5" hidden="false" customHeight="false" outlineLevel="0" collapsed="false">
      <c r="C441" s="671" t="s">
        <v>418</v>
      </c>
      <c r="D441" s="743" t="s">
        <v>884</v>
      </c>
    </row>
    <row r="442" customFormat="false" ht="13.5" hidden="false" customHeight="false" outlineLevel="0" collapsed="false">
      <c r="C442" s="671" t="s">
        <v>418</v>
      </c>
      <c r="D442" s="743" t="s">
        <v>885</v>
      </c>
    </row>
    <row r="443" customFormat="false" ht="13.5" hidden="false" customHeight="false" outlineLevel="0" collapsed="false">
      <c r="C443" s="671" t="s">
        <v>418</v>
      </c>
      <c r="D443" s="743" t="s">
        <v>886</v>
      </c>
    </row>
    <row r="444" customFormat="false" ht="13.5" hidden="false" customHeight="false" outlineLevel="0" collapsed="false">
      <c r="C444" s="671" t="s">
        <v>418</v>
      </c>
      <c r="D444" s="743" t="s">
        <v>887</v>
      </c>
    </row>
    <row r="445" customFormat="false" ht="13.5" hidden="false" customHeight="false" outlineLevel="0" collapsed="false">
      <c r="C445" s="671" t="s">
        <v>418</v>
      </c>
      <c r="D445" s="743" t="s">
        <v>888</v>
      </c>
    </row>
    <row r="446" customFormat="false" ht="13.5" hidden="false" customHeight="false" outlineLevel="0" collapsed="false">
      <c r="C446" s="671" t="s">
        <v>418</v>
      </c>
      <c r="D446" s="743" t="s">
        <v>889</v>
      </c>
    </row>
    <row r="447" customFormat="false" ht="13.5" hidden="false" customHeight="false" outlineLevel="0" collapsed="false">
      <c r="C447" s="671" t="s">
        <v>418</v>
      </c>
      <c r="D447" s="743" t="s">
        <v>890</v>
      </c>
    </row>
    <row r="448" customFormat="false" ht="13.5" hidden="false" customHeight="false" outlineLevel="0" collapsed="false">
      <c r="C448" s="671" t="s">
        <v>418</v>
      </c>
      <c r="D448" s="743" t="s">
        <v>891</v>
      </c>
    </row>
    <row r="449" customFormat="false" ht="13.5" hidden="false" customHeight="false" outlineLevel="0" collapsed="false">
      <c r="C449" s="671" t="s">
        <v>418</v>
      </c>
      <c r="D449" s="743" t="s">
        <v>892</v>
      </c>
    </row>
    <row r="450" customFormat="false" ht="13.5" hidden="false" customHeight="false" outlineLevel="0" collapsed="false">
      <c r="C450" s="671" t="s">
        <v>418</v>
      </c>
      <c r="D450" s="743" t="s">
        <v>893</v>
      </c>
    </row>
    <row r="451" customFormat="false" ht="13.5" hidden="false" customHeight="false" outlineLevel="0" collapsed="false">
      <c r="C451" s="671" t="s">
        <v>418</v>
      </c>
      <c r="D451" s="743" t="s">
        <v>894</v>
      </c>
    </row>
    <row r="452" customFormat="false" ht="13.5" hidden="false" customHeight="false" outlineLevel="0" collapsed="false">
      <c r="C452" s="671" t="s">
        <v>418</v>
      </c>
      <c r="D452" s="743" t="s">
        <v>895</v>
      </c>
    </row>
    <row r="453" customFormat="false" ht="13.5" hidden="false" customHeight="false" outlineLevel="0" collapsed="false">
      <c r="C453" s="671" t="s">
        <v>418</v>
      </c>
      <c r="D453" s="743" t="s">
        <v>896</v>
      </c>
    </row>
    <row r="454" customFormat="false" ht="13.5" hidden="false" customHeight="false" outlineLevel="0" collapsed="false">
      <c r="C454" s="671" t="s">
        <v>418</v>
      </c>
      <c r="D454" s="743" t="s">
        <v>897</v>
      </c>
    </row>
    <row r="455" customFormat="false" ht="13.5" hidden="false" customHeight="false" outlineLevel="0" collapsed="false">
      <c r="C455" s="671" t="s">
        <v>418</v>
      </c>
      <c r="D455" s="743" t="s">
        <v>898</v>
      </c>
    </row>
    <row r="456" customFormat="false" ht="13.5" hidden="false" customHeight="false" outlineLevel="0" collapsed="false">
      <c r="C456" s="671" t="s">
        <v>418</v>
      </c>
      <c r="D456" s="743" t="s">
        <v>899</v>
      </c>
    </row>
    <row r="457" customFormat="false" ht="13.5" hidden="false" customHeight="false" outlineLevel="0" collapsed="false">
      <c r="C457" s="671" t="s">
        <v>418</v>
      </c>
      <c r="D457" s="743" t="s">
        <v>900</v>
      </c>
    </row>
    <row r="458" customFormat="false" ht="13.5" hidden="false" customHeight="false" outlineLevel="0" collapsed="false">
      <c r="C458" s="671" t="s">
        <v>418</v>
      </c>
      <c r="D458" s="743" t="s">
        <v>901</v>
      </c>
    </row>
    <row r="459" customFormat="false" ht="13.5" hidden="false" customHeight="false" outlineLevel="0" collapsed="false">
      <c r="C459" s="671" t="s">
        <v>420</v>
      </c>
      <c r="D459" s="743" t="s">
        <v>902</v>
      </c>
    </row>
    <row r="460" customFormat="false" ht="13.5" hidden="false" customHeight="false" outlineLevel="0" collapsed="false">
      <c r="C460" s="671" t="s">
        <v>420</v>
      </c>
      <c r="D460" s="743" t="s">
        <v>903</v>
      </c>
    </row>
    <row r="461" customFormat="false" ht="13.5" hidden="false" customHeight="false" outlineLevel="0" collapsed="false">
      <c r="C461" s="671" t="s">
        <v>420</v>
      </c>
      <c r="D461" s="743" t="s">
        <v>904</v>
      </c>
    </row>
    <row r="462" customFormat="false" ht="13.5" hidden="false" customHeight="false" outlineLevel="0" collapsed="false">
      <c r="C462" s="671" t="s">
        <v>420</v>
      </c>
      <c r="D462" s="743" t="s">
        <v>905</v>
      </c>
    </row>
    <row r="463" customFormat="false" ht="13.5" hidden="false" customHeight="false" outlineLevel="0" collapsed="false">
      <c r="C463" s="671" t="s">
        <v>420</v>
      </c>
      <c r="D463" s="743" t="s">
        <v>906</v>
      </c>
    </row>
    <row r="464" customFormat="false" ht="13.5" hidden="false" customHeight="false" outlineLevel="0" collapsed="false">
      <c r="C464" s="671" t="s">
        <v>420</v>
      </c>
      <c r="D464" s="743" t="s">
        <v>907</v>
      </c>
    </row>
    <row r="465" customFormat="false" ht="13.5" hidden="false" customHeight="false" outlineLevel="0" collapsed="false">
      <c r="C465" s="671" t="s">
        <v>420</v>
      </c>
      <c r="D465" s="743" t="s">
        <v>908</v>
      </c>
    </row>
    <row r="466" customFormat="false" ht="13.5" hidden="false" customHeight="false" outlineLevel="0" collapsed="false">
      <c r="C466" s="671" t="s">
        <v>420</v>
      </c>
      <c r="D466" s="743" t="s">
        <v>909</v>
      </c>
    </row>
    <row r="467" customFormat="false" ht="13.5" hidden="false" customHeight="false" outlineLevel="0" collapsed="false">
      <c r="C467" s="671" t="s">
        <v>420</v>
      </c>
      <c r="D467" s="743" t="s">
        <v>910</v>
      </c>
    </row>
    <row r="468" customFormat="false" ht="13.5" hidden="false" customHeight="false" outlineLevel="0" collapsed="false">
      <c r="C468" s="671" t="s">
        <v>420</v>
      </c>
      <c r="D468" s="743" t="s">
        <v>911</v>
      </c>
    </row>
    <row r="469" customFormat="false" ht="13.5" hidden="false" customHeight="false" outlineLevel="0" collapsed="false">
      <c r="C469" s="671" t="s">
        <v>420</v>
      </c>
      <c r="D469" s="743" t="s">
        <v>912</v>
      </c>
    </row>
    <row r="470" customFormat="false" ht="13.5" hidden="false" customHeight="false" outlineLevel="0" collapsed="false">
      <c r="C470" s="671" t="s">
        <v>420</v>
      </c>
      <c r="D470" s="743" t="s">
        <v>913</v>
      </c>
    </row>
    <row r="471" customFormat="false" ht="13.5" hidden="false" customHeight="false" outlineLevel="0" collapsed="false">
      <c r="C471" s="671" t="s">
        <v>420</v>
      </c>
      <c r="D471" s="743" t="s">
        <v>914</v>
      </c>
    </row>
    <row r="472" customFormat="false" ht="13.5" hidden="false" customHeight="false" outlineLevel="0" collapsed="false">
      <c r="C472" s="671" t="s">
        <v>420</v>
      </c>
      <c r="D472" s="743" t="s">
        <v>915</v>
      </c>
    </row>
    <row r="473" customFormat="false" ht="13.5" hidden="false" customHeight="false" outlineLevel="0" collapsed="false">
      <c r="C473" s="671" t="s">
        <v>420</v>
      </c>
      <c r="D473" s="743" t="s">
        <v>916</v>
      </c>
    </row>
    <row r="474" customFormat="false" ht="13.5" hidden="false" customHeight="false" outlineLevel="0" collapsed="false">
      <c r="C474" s="671" t="s">
        <v>420</v>
      </c>
      <c r="D474" s="743" t="s">
        <v>917</v>
      </c>
    </row>
    <row r="475" customFormat="false" ht="13.5" hidden="false" customHeight="false" outlineLevel="0" collapsed="false">
      <c r="C475" s="671" t="s">
        <v>420</v>
      </c>
      <c r="D475" s="743" t="s">
        <v>918</v>
      </c>
    </row>
    <row r="476" customFormat="false" ht="13.5" hidden="false" customHeight="false" outlineLevel="0" collapsed="false">
      <c r="C476" s="671" t="s">
        <v>420</v>
      </c>
      <c r="D476" s="743" t="s">
        <v>919</v>
      </c>
    </row>
    <row r="477" customFormat="false" ht="13.5" hidden="false" customHeight="false" outlineLevel="0" collapsed="false">
      <c r="C477" s="671" t="s">
        <v>420</v>
      </c>
      <c r="D477" s="743" t="s">
        <v>920</v>
      </c>
    </row>
    <row r="478" customFormat="false" ht="13.5" hidden="false" customHeight="false" outlineLevel="0" collapsed="false">
      <c r="C478" s="671" t="s">
        <v>420</v>
      </c>
      <c r="D478" s="743" t="s">
        <v>921</v>
      </c>
    </row>
    <row r="479" customFormat="false" ht="13.5" hidden="false" customHeight="false" outlineLevel="0" collapsed="false">
      <c r="C479" s="671" t="s">
        <v>420</v>
      </c>
      <c r="D479" s="743" t="s">
        <v>922</v>
      </c>
    </row>
    <row r="480" customFormat="false" ht="13.5" hidden="false" customHeight="false" outlineLevel="0" collapsed="false">
      <c r="C480" s="671" t="s">
        <v>420</v>
      </c>
      <c r="D480" s="743" t="s">
        <v>923</v>
      </c>
    </row>
    <row r="481" customFormat="false" ht="13.5" hidden="false" customHeight="false" outlineLevel="0" collapsed="false">
      <c r="C481" s="671" t="s">
        <v>420</v>
      </c>
      <c r="D481" s="743" t="s">
        <v>924</v>
      </c>
    </row>
    <row r="482" customFormat="false" ht="13.5" hidden="false" customHeight="false" outlineLevel="0" collapsed="false">
      <c r="C482" s="671" t="s">
        <v>420</v>
      </c>
      <c r="D482" s="743" t="s">
        <v>925</v>
      </c>
    </row>
    <row r="483" customFormat="false" ht="13.5" hidden="false" customHeight="false" outlineLevel="0" collapsed="false">
      <c r="C483" s="671" t="s">
        <v>420</v>
      </c>
      <c r="D483" s="743" t="s">
        <v>926</v>
      </c>
    </row>
    <row r="484" customFormat="false" ht="13.5" hidden="false" customHeight="false" outlineLevel="0" collapsed="false">
      <c r="C484" s="671" t="s">
        <v>422</v>
      </c>
      <c r="D484" s="743" t="s">
        <v>927</v>
      </c>
    </row>
    <row r="485" customFormat="false" ht="13.5" hidden="false" customHeight="false" outlineLevel="0" collapsed="false">
      <c r="C485" s="671" t="s">
        <v>422</v>
      </c>
      <c r="D485" s="743" t="s">
        <v>928</v>
      </c>
    </row>
    <row r="486" customFormat="false" ht="13.5" hidden="false" customHeight="false" outlineLevel="0" collapsed="false">
      <c r="C486" s="671" t="s">
        <v>422</v>
      </c>
      <c r="D486" s="743" t="s">
        <v>929</v>
      </c>
    </row>
    <row r="487" customFormat="false" ht="13.5" hidden="false" customHeight="false" outlineLevel="0" collapsed="false">
      <c r="C487" s="671" t="s">
        <v>422</v>
      </c>
      <c r="D487" s="743" t="s">
        <v>930</v>
      </c>
    </row>
    <row r="488" customFormat="false" ht="13.5" hidden="false" customHeight="false" outlineLevel="0" collapsed="false">
      <c r="C488" s="671" t="s">
        <v>422</v>
      </c>
      <c r="D488" s="743" t="s">
        <v>931</v>
      </c>
    </row>
    <row r="489" customFormat="false" ht="13.5" hidden="false" customHeight="false" outlineLevel="0" collapsed="false">
      <c r="C489" s="671" t="s">
        <v>422</v>
      </c>
      <c r="D489" s="743" t="s">
        <v>932</v>
      </c>
    </row>
    <row r="490" customFormat="false" ht="13.5" hidden="false" customHeight="false" outlineLevel="0" collapsed="false">
      <c r="C490" s="671" t="s">
        <v>422</v>
      </c>
      <c r="D490" s="743" t="s">
        <v>933</v>
      </c>
    </row>
    <row r="491" customFormat="false" ht="13.5" hidden="false" customHeight="false" outlineLevel="0" collapsed="false">
      <c r="C491" s="671" t="s">
        <v>422</v>
      </c>
      <c r="D491" s="743" t="s">
        <v>934</v>
      </c>
    </row>
    <row r="492" customFormat="false" ht="13.5" hidden="false" customHeight="false" outlineLevel="0" collapsed="false">
      <c r="C492" s="671" t="s">
        <v>422</v>
      </c>
      <c r="D492" s="743" t="s">
        <v>935</v>
      </c>
    </row>
    <row r="493" customFormat="false" ht="13.5" hidden="false" customHeight="false" outlineLevel="0" collapsed="false">
      <c r="C493" s="671" t="s">
        <v>422</v>
      </c>
      <c r="D493" s="743" t="s">
        <v>936</v>
      </c>
    </row>
    <row r="494" customFormat="false" ht="13.5" hidden="false" customHeight="false" outlineLevel="0" collapsed="false">
      <c r="C494" s="671" t="s">
        <v>422</v>
      </c>
      <c r="D494" s="743" t="s">
        <v>937</v>
      </c>
    </row>
    <row r="495" customFormat="false" ht="13.5" hidden="false" customHeight="false" outlineLevel="0" collapsed="false">
      <c r="C495" s="671" t="s">
        <v>422</v>
      </c>
      <c r="D495" s="743" t="s">
        <v>938</v>
      </c>
    </row>
    <row r="496" customFormat="false" ht="13.5" hidden="false" customHeight="false" outlineLevel="0" collapsed="false">
      <c r="C496" s="671" t="s">
        <v>422</v>
      </c>
      <c r="D496" s="743" t="s">
        <v>939</v>
      </c>
    </row>
    <row r="497" customFormat="false" ht="13.5" hidden="false" customHeight="false" outlineLevel="0" collapsed="false">
      <c r="C497" s="671" t="s">
        <v>422</v>
      </c>
      <c r="D497" s="743" t="s">
        <v>940</v>
      </c>
    </row>
    <row r="498" customFormat="false" ht="13.5" hidden="false" customHeight="false" outlineLevel="0" collapsed="false">
      <c r="C498" s="671" t="s">
        <v>422</v>
      </c>
      <c r="D498" s="743" t="s">
        <v>941</v>
      </c>
    </row>
    <row r="499" customFormat="false" ht="13.5" hidden="false" customHeight="false" outlineLevel="0" collapsed="false">
      <c r="C499" s="671" t="s">
        <v>422</v>
      </c>
      <c r="D499" s="743" t="s">
        <v>942</v>
      </c>
    </row>
    <row r="500" customFormat="false" ht="13.5" hidden="false" customHeight="false" outlineLevel="0" collapsed="false">
      <c r="C500" s="671" t="s">
        <v>422</v>
      </c>
      <c r="D500" s="743" t="s">
        <v>943</v>
      </c>
    </row>
    <row r="501" customFormat="false" ht="13.5" hidden="false" customHeight="false" outlineLevel="0" collapsed="false">
      <c r="C501" s="671" t="s">
        <v>422</v>
      </c>
      <c r="D501" s="743" t="s">
        <v>944</v>
      </c>
    </row>
    <row r="502" customFormat="false" ht="13.5" hidden="false" customHeight="false" outlineLevel="0" collapsed="false">
      <c r="C502" s="671" t="s">
        <v>422</v>
      </c>
      <c r="D502" s="743" t="s">
        <v>945</v>
      </c>
    </row>
    <row r="503" customFormat="false" ht="13.5" hidden="false" customHeight="false" outlineLevel="0" collapsed="false">
      <c r="C503" s="671" t="s">
        <v>422</v>
      </c>
      <c r="D503" s="743" t="s">
        <v>946</v>
      </c>
    </row>
    <row r="504" customFormat="false" ht="13.5" hidden="false" customHeight="false" outlineLevel="0" collapsed="false">
      <c r="C504" s="671" t="s">
        <v>422</v>
      </c>
      <c r="D504" s="743" t="s">
        <v>947</v>
      </c>
    </row>
    <row r="505" customFormat="false" ht="13.5" hidden="false" customHeight="false" outlineLevel="0" collapsed="false">
      <c r="C505" s="671" t="s">
        <v>422</v>
      </c>
      <c r="D505" s="743" t="s">
        <v>948</v>
      </c>
    </row>
    <row r="506" customFormat="false" ht="13.5" hidden="false" customHeight="false" outlineLevel="0" collapsed="false">
      <c r="C506" s="671" t="s">
        <v>422</v>
      </c>
      <c r="D506" s="743" t="s">
        <v>949</v>
      </c>
    </row>
    <row r="507" customFormat="false" ht="13.5" hidden="false" customHeight="false" outlineLevel="0" collapsed="false">
      <c r="C507" s="671" t="s">
        <v>422</v>
      </c>
      <c r="D507" s="743" t="s">
        <v>950</v>
      </c>
    </row>
    <row r="508" customFormat="false" ht="13.5" hidden="false" customHeight="false" outlineLevel="0" collapsed="false">
      <c r="C508" s="671" t="s">
        <v>422</v>
      </c>
      <c r="D508" s="743" t="s">
        <v>951</v>
      </c>
    </row>
    <row r="509" customFormat="false" ht="13.5" hidden="false" customHeight="false" outlineLevel="0" collapsed="false">
      <c r="C509" s="671" t="s">
        <v>422</v>
      </c>
      <c r="D509" s="743" t="s">
        <v>952</v>
      </c>
    </row>
    <row r="510" customFormat="false" ht="13.5" hidden="false" customHeight="false" outlineLevel="0" collapsed="false">
      <c r="C510" s="671" t="s">
        <v>422</v>
      </c>
      <c r="D510" s="743" t="s">
        <v>953</v>
      </c>
    </row>
    <row r="511" customFormat="false" ht="13.5" hidden="false" customHeight="false" outlineLevel="0" collapsed="false">
      <c r="C511" s="671" t="s">
        <v>422</v>
      </c>
      <c r="D511" s="743" t="s">
        <v>831</v>
      </c>
    </row>
    <row r="512" customFormat="false" ht="13.5" hidden="false" customHeight="false" outlineLevel="0" collapsed="false">
      <c r="C512" s="671" t="s">
        <v>422</v>
      </c>
      <c r="D512" s="743" t="s">
        <v>954</v>
      </c>
    </row>
    <row r="513" customFormat="false" ht="13.5" hidden="false" customHeight="false" outlineLevel="0" collapsed="false">
      <c r="C513" s="671" t="s">
        <v>422</v>
      </c>
      <c r="D513" s="743" t="s">
        <v>955</v>
      </c>
    </row>
    <row r="514" customFormat="false" ht="13.5" hidden="false" customHeight="false" outlineLevel="0" collapsed="false">
      <c r="C514" s="671" t="s">
        <v>422</v>
      </c>
      <c r="D514" s="743" t="s">
        <v>956</v>
      </c>
    </row>
    <row r="515" customFormat="false" ht="13.5" hidden="false" customHeight="false" outlineLevel="0" collapsed="false">
      <c r="C515" s="671" t="s">
        <v>422</v>
      </c>
      <c r="D515" s="743" t="s">
        <v>957</v>
      </c>
    </row>
    <row r="516" customFormat="false" ht="13.5" hidden="false" customHeight="false" outlineLevel="0" collapsed="false">
      <c r="C516" s="671" t="s">
        <v>422</v>
      </c>
      <c r="D516" s="743" t="s">
        <v>958</v>
      </c>
    </row>
    <row r="517" customFormat="false" ht="13.5" hidden="false" customHeight="false" outlineLevel="0" collapsed="false">
      <c r="C517" s="671" t="s">
        <v>422</v>
      </c>
      <c r="D517" s="743" t="s">
        <v>959</v>
      </c>
    </row>
    <row r="518" customFormat="false" ht="13.5" hidden="false" customHeight="false" outlineLevel="0" collapsed="false">
      <c r="C518" s="671" t="s">
        <v>422</v>
      </c>
      <c r="D518" s="743" t="s">
        <v>960</v>
      </c>
      <c r="E518" s="745"/>
    </row>
    <row r="519" customFormat="false" ht="13.5" hidden="false" customHeight="false" outlineLevel="0" collapsed="false">
      <c r="C519" s="671" t="s">
        <v>424</v>
      </c>
      <c r="D519" s="743" t="s">
        <v>961</v>
      </c>
    </row>
    <row r="520" customFormat="false" ht="13.5" hidden="false" customHeight="false" outlineLevel="0" collapsed="false">
      <c r="C520" s="671" t="s">
        <v>424</v>
      </c>
      <c r="D520" s="743" t="s">
        <v>962</v>
      </c>
    </row>
    <row r="521" customFormat="false" ht="13.5" hidden="false" customHeight="false" outlineLevel="0" collapsed="false">
      <c r="C521" s="671" t="s">
        <v>424</v>
      </c>
      <c r="D521" s="743" t="s">
        <v>963</v>
      </c>
    </row>
    <row r="522" customFormat="false" ht="13.5" hidden="false" customHeight="false" outlineLevel="0" collapsed="false">
      <c r="C522" s="671" t="s">
        <v>424</v>
      </c>
      <c r="D522" s="743" t="s">
        <v>964</v>
      </c>
    </row>
    <row r="523" customFormat="false" ht="13.5" hidden="false" customHeight="false" outlineLevel="0" collapsed="false">
      <c r="C523" s="671" t="s">
        <v>424</v>
      </c>
      <c r="D523" s="743" t="s">
        <v>965</v>
      </c>
    </row>
    <row r="524" customFormat="false" ht="13.5" hidden="false" customHeight="false" outlineLevel="0" collapsed="false">
      <c r="C524" s="671" t="s">
        <v>424</v>
      </c>
      <c r="D524" s="743" t="s">
        <v>966</v>
      </c>
    </row>
    <row r="525" customFormat="false" ht="13.5" hidden="false" customHeight="false" outlineLevel="0" collapsed="false">
      <c r="C525" s="671" t="s">
        <v>424</v>
      </c>
      <c r="D525" s="743" t="s">
        <v>967</v>
      </c>
    </row>
    <row r="526" customFormat="false" ht="13.5" hidden="false" customHeight="false" outlineLevel="0" collapsed="false">
      <c r="C526" s="671" t="s">
        <v>424</v>
      </c>
      <c r="D526" s="743" t="s">
        <v>968</v>
      </c>
    </row>
    <row r="527" customFormat="false" ht="13.5" hidden="false" customHeight="false" outlineLevel="0" collapsed="false">
      <c r="C527" s="671" t="s">
        <v>424</v>
      </c>
      <c r="D527" s="743" t="s">
        <v>969</v>
      </c>
    </row>
    <row r="528" customFormat="false" ht="13.5" hidden="false" customHeight="false" outlineLevel="0" collapsed="false">
      <c r="C528" s="671" t="s">
        <v>424</v>
      </c>
      <c r="D528" s="743" t="s">
        <v>970</v>
      </c>
    </row>
    <row r="529" customFormat="false" ht="13.5" hidden="false" customHeight="false" outlineLevel="0" collapsed="false">
      <c r="C529" s="671" t="s">
        <v>424</v>
      </c>
      <c r="D529" s="743" t="s">
        <v>971</v>
      </c>
    </row>
    <row r="530" customFormat="false" ht="13.5" hidden="false" customHeight="false" outlineLevel="0" collapsed="false">
      <c r="C530" s="671" t="s">
        <v>424</v>
      </c>
      <c r="D530" s="743" t="s">
        <v>972</v>
      </c>
    </row>
    <row r="531" customFormat="false" ht="13.5" hidden="false" customHeight="false" outlineLevel="0" collapsed="false">
      <c r="C531" s="671" t="s">
        <v>424</v>
      </c>
      <c r="D531" s="743" t="s">
        <v>973</v>
      </c>
    </row>
    <row r="532" customFormat="false" ht="13.5" hidden="false" customHeight="false" outlineLevel="0" collapsed="false">
      <c r="C532" s="671" t="s">
        <v>424</v>
      </c>
      <c r="D532" s="743" t="s">
        <v>974</v>
      </c>
    </row>
    <row r="533" customFormat="false" ht="13.5" hidden="false" customHeight="false" outlineLevel="0" collapsed="false">
      <c r="C533" s="671" t="s">
        <v>424</v>
      </c>
      <c r="D533" s="743" t="s">
        <v>975</v>
      </c>
    </row>
    <row r="534" customFormat="false" ht="13.5" hidden="false" customHeight="false" outlineLevel="0" collapsed="false">
      <c r="C534" s="671" t="s">
        <v>424</v>
      </c>
      <c r="D534" s="743" t="s">
        <v>976</v>
      </c>
    </row>
    <row r="535" customFormat="false" ht="13.5" hidden="false" customHeight="false" outlineLevel="0" collapsed="false">
      <c r="C535" s="671" t="s">
        <v>424</v>
      </c>
      <c r="D535" s="743" t="s">
        <v>977</v>
      </c>
    </row>
    <row r="536" customFormat="false" ht="13.5" hidden="false" customHeight="false" outlineLevel="0" collapsed="false">
      <c r="C536" s="671" t="s">
        <v>424</v>
      </c>
      <c r="D536" s="743" t="s">
        <v>978</v>
      </c>
    </row>
    <row r="537" customFormat="false" ht="13.5" hidden="false" customHeight="false" outlineLevel="0" collapsed="false">
      <c r="C537" s="671" t="s">
        <v>424</v>
      </c>
      <c r="D537" s="743" t="s">
        <v>979</v>
      </c>
    </row>
    <row r="538" customFormat="false" ht="13.5" hidden="false" customHeight="false" outlineLevel="0" collapsed="false">
      <c r="C538" s="671" t="s">
        <v>424</v>
      </c>
      <c r="D538" s="743" t="s">
        <v>980</v>
      </c>
    </row>
    <row r="539" customFormat="false" ht="13.5" hidden="false" customHeight="false" outlineLevel="0" collapsed="false">
      <c r="C539" s="671" t="s">
        <v>424</v>
      </c>
      <c r="D539" s="743" t="s">
        <v>981</v>
      </c>
    </row>
    <row r="540" customFormat="false" ht="13.5" hidden="false" customHeight="false" outlineLevel="0" collapsed="false">
      <c r="C540" s="671" t="s">
        <v>424</v>
      </c>
      <c r="D540" s="743" t="s">
        <v>982</v>
      </c>
    </row>
    <row r="541" customFormat="false" ht="13.5" hidden="false" customHeight="false" outlineLevel="0" collapsed="false">
      <c r="C541" s="671" t="s">
        <v>424</v>
      </c>
      <c r="D541" s="743" t="s">
        <v>983</v>
      </c>
    </row>
    <row r="542" customFormat="false" ht="13.5" hidden="false" customHeight="false" outlineLevel="0" collapsed="false">
      <c r="C542" s="671" t="s">
        <v>424</v>
      </c>
      <c r="D542" s="743" t="s">
        <v>984</v>
      </c>
    </row>
    <row r="543" customFormat="false" ht="13.5" hidden="false" customHeight="false" outlineLevel="0" collapsed="false">
      <c r="C543" s="671" t="s">
        <v>424</v>
      </c>
      <c r="D543" s="743" t="s">
        <v>985</v>
      </c>
    </row>
    <row r="544" customFormat="false" ht="13.5" hidden="false" customHeight="false" outlineLevel="0" collapsed="false">
      <c r="C544" s="671" t="s">
        <v>424</v>
      </c>
      <c r="D544" s="743" t="s">
        <v>986</v>
      </c>
    </row>
    <row r="545" customFormat="false" ht="13.5" hidden="false" customHeight="false" outlineLevel="0" collapsed="false">
      <c r="C545" s="671" t="s">
        <v>424</v>
      </c>
      <c r="D545" s="743" t="s">
        <v>987</v>
      </c>
    </row>
    <row r="546" customFormat="false" ht="13.5" hidden="false" customHeight="false" outlineLevel="0" collapsed="false">
      <c r="C546" s="671" t="s">
        <v>424</v>
      </c>
      <c r="D546" s="743" t="s">
        <v>988</v>
      </c>
    </row>
    <row r="547" customFormat="false" ht="13.5" hidden="false" customHeight="false" outlineLevel="0" collapsed="false">
      <c r="C547" s="671" t="s">
        <v>424</v>
      </c>
      <c r="D547" s="743" t="s">
        <v>989</v>
      </c>
    </row>
    <row r="548" customFormat="false" ht="13.5" hidden="false" customHeight="false" outlineLevel="0" collapsed="false">
      <c r="C548" s="671" t="s">
        <v>424</v>
      </c>
      <c r="D548" s="743" t="s">
        <v>990</v>
      </c>
    </row>
    <row r="549" customFormat="false" ht="13.5" hidden="false" customHeight="false" outlineLevel="0" collapsed="false">
      <c r="C549" s="671" t="s">
        <v>424</v>
      </c>
      <c r="D549" s="743" t="s">
        <v>991</v>
      </c>
    </row>
    <row r="550" customFormat="false" ht="13.5" hidden="false" customHeight="false" outlineLevel="0" collapsed="false">
      <c r="C550" s="671" t="s">
        <v>424</v>
      </c>
      <c r="D550" s="743" t="s">
        <v>992</v>
      </c>
    </row>
    <row r="551" customFormat="false" ht="13.5" hidden="false" customHeight="false" outlineLevel="0" collapsed="false">
      <c r="C551" s="671" t="s">
        <v>424</v>
      </c>
      <c r="D551" s="743" t="s">
        <v>993</v>
      </c>
    </row>
    <row r="552" customFormat="false" ht="13.5" hidden="false" customHeight="false" outlineLevel="0" collapsed="false">
      <c r="C552" s="671" t="s">
        <v>424</v>
      </c>
      <c r="D552" s="743" t="s">
        <v>994</v>
      </c>
    </row>
    <row r="553" customFormat="false" ht="13.5" hidden="false" customHeight="false" outlineLevel="0" collapsed="false">
      <c r="C553" s="671" t="s">
        <v>424</v>
      </c>
      <c r="D553" s="743" t="s">
        <v>995</v>
      </c>
    </row>
    <row r="554" customFormat="false" ht="13.5" hidden="false" customHeight="false" outlineLevel="0" collapsed="false">
      <c r="C554" s="671" t="s">
        <v>424</v>
      </c>
      <c r="D554" s="743" t="s">
        <v>996</v>
      </c>
    </row>
    <row r="555" customFormat="false" ht="13.5" hidden="false" customHeight="false" outlineLevel="0" collapsed="false">
      <c r="C555" s="671" t="s">
        <v>424</v>
      </c>
      <c r="D555" s="743" t="s">
        <v>997</v>
      </c>
    </row>
    <row r="556" customFormat="false" ht="13.5" hidden="false" customHeight="false" outlineLevel="0" collapsed="false">
      <c r="C556" s="671" t="s">
        <v>424</v>
      </c>
      <c r="D556" s="743" t="s">
        <v>998</v>
      </c>
    </row>
    <row r="557" customFormat="false" ht="13.5" hidden="false" customHeight="false" outlineLevel="0" collapsed="false">
      <c r="C557" s="671" t="s">
        <v>424</v>
      </c>
      <c r="D557" s="743" t="s">
        <v>999</v>
      </c>
    </row>
    <row r="558" customFormat="false" ht="13.5" hidden="false" customHeight="false" outlineLevel="0" collapsed="false">
      <c r="C558" s="671" t="s">
        <v>424</v>
      </c>
      <c r="D558" s="743" t="s">
        <v>1000</v>
      </c>
    </row>
    <row r="559" customFormat="false" ht="13.5" hidden="false" customHeight="false" outlineLevel="0" collapsed="false">
      <c r="C559" s="671" t="s">
        <v>424</v>
      </c>
      <c r="D559" s="743" t="s">
        <v>1001</v>
      </c>
    </row>
    <row r="560" customFormat="false" ht="13.5" hidden="false" customHeight="false" outlineLevel="0" collapsed="false">
      <c r="C560" s="671" t="s">
        <v>424</v>
      </c>
      <c r="D560" s="743" t="s">
        <v>1002</v>
      </c>
    </row>
    <row r="561" customFormat="false" ht="13.5" hidden="false" customHeight="false" outlineLevel="0" collapsed="false">
      <c r="C561" s="671" t="s">
        <v>424</v>
      </c>
      <c r="D561" s="743" t="s">
        <v>1003</v>
      </c>
    </row>
    <row r="562" customFormat="false" ht="13.5" hidden="false" customHeight="false" outlineLevel="0" collapsed="false">
      <c r="C562" s="671" t="s">
        <v>424</v>
      </c>
      <c r="D562" s="743" t="s">
        <v>1004</v>
      </c>
    </row>
    <row r="563" customFormat="false" ht="13.5" hidden="false" customHeight="false" outlineLevel="0" collapsed="false">
      <c r="C563" s="671" t="s">
        <v>424</v>
      </c>
      <c r="D563" s="743" t="s">
        <v>1005</v>
      </c>
    </row>
    <row r="564" customFormat="false" ht="13.5" hidden="false" customHeight="false" outlineLevel="0" collapsed="false">
      <c r="C564" s="671" t="s">
        <v>424</v>
      </c>
      <c r="D564" s="743" t="s">
        <v>1006</v>
      </c>
    </row>
    <row r="565" customFormat="false" ht="13.5" hidden="false" customHeight="false" outlineLevel="0" collapsed="false">
      <c r="C565" s="671" t="s">
        <v>424</v>
      </c>
      <c r="D565" s="743" t="s">
        <v>1007</v>
      </c>
    </row>
    <row r="566" customFormat="false" ht="13.5" hidden="false" customHeight="false" outlineLevel="0" collapsed="false">
      <c r="C566" s="671" t="s">
        <v>424</v>
      </c>
      <c r="D566" s="743" t="s">
        <v>1008</v>
      </c>
    </row>
    <row r="567" customFormat="false" ht="13.5" hidden="false" customHeight="false" outlineLevel="0" collapsed="false">
      <c r="C567" s="671" t="s">
        <v>424</v>
      </c>
      <c r="D567" s="743" t="s">
        <v>1009</v>
      </c>
    </row>
    <row r="568" customFormat="false" ht="13.5" hidden="false" customHeight="false" outlineLevel="0" collapsed="false">
      <c r="C568" s="671" t="s">
        <v>424</v>
      </c>
      <c r="D568" s="743" t="s">
        <v>1010</v>
      </c>
    </row>
    <row r="569" customFormat="false" ht="13.5" hidden="false" customHeight="false" outlineLevel="0" collapsed="false">
      <c r="C569" s="671" t="s">
        <v>424</v>
      </c>
      <c r="D569" s="743" t="s">
        <v>1011</v>
      </c>
    </row>
    <row r="570" customFormat="false" ht="13.5" hidden="false" customHeight="false" outlineLevel="0" collapsed="false">
      <c r="C570" s="671" t="s">
        <v>424</v>
      </c>
      <c r="D570" s="743" t="s">
        <v>1012</v>
      </c>
    </row>
    <row r="571" customFormat="false" ht="13.5" hidden="false" customHeight="false" outlineLevel="0" collapsed="false">
      <c r="C571" s="671" t="s">
        <v>424</v>
      </c>
      <c r="D571" s="743" t="s">
        <v>1013</v>
      </c>
    </row>
    <row r="572" customFormat="false" ht="13.5" hidden="false" customHeight="false" outlineLevel="0" collapsed="false">
      <c r="C572" s="671" t="s">
        <v>424</v>
      </c>
      <c r="D572" s="743" t="s">
        <v>1014</v>
      </c>
    </row>
    <row r="573" customFormat="false" ht="13.5" hidden="false" customHeight="false" outlineLevel="0" collapsed="false">
      <c r="C573" s="671" t="s">
        <v>424</v>
      </c>
      <c r="D573" s="743" t="s">
        <v>1015</v>
      </c>
    </row>
    <row r="574" customFormat="false" ht="13.5" hidden="false" customHeight="false" outlineLevel="0" collapsed="false">
      <c r="C574" s="671" t="s">
        <v>424</v>
      </c>
      <c r="D574" s="743" t="s">
        <v>1016</v>
      </c>
    </row>
    <row r="575" customFormat="false" ht="13.5" hidden="false" customHeight="false" outlineLevel="0" collapsed="false">
      <c r="C575" s="671" t="s">
        <v>424</v>
      </c>
      <c r="D575" s="743" t="s">
        <v>738</v>
      </c>
    </row>
    <row r="576" customFormat="false" ht="13.5" hidden="false" customHeight="false" outlineLevel="0" collapsed="false">
      <c r="C576" s="671" t="s">
        <v>424</v>
      </c>
      <c r="D576" s="743" t="s">
        <v>1017</v>
      </c>
    </row>
    <row r="577" customFormat="false" ht="13.5" hidden="false" customHeight="false" outlineLevel="0" collapsed="false">
      <c r="C577" s="671" t="s">
        <v>424</v>
      </c>
      <c r="D577" s="743" t="s">
        <v>1018</v>
      </c>
    </row>
    <row r="578" customFormat="false" ht="13.5" hidden="false" customHeight="false" outlineLevel="0" collapsed="false">
      <c r="C578" s="671" t="s">
        <v>424</v>
      </c>
      <c r="D578" s="743" t="s">
        <v>1019</v>
      </c>
    </row>
    <row r="579" customFormat="false" ht="13.5" hidden="false" customHeight="false" outlineLevel="0" collapsed="false">
      <c r="C579" s="671" t="s">
        <v>424</v>
      </c>
      <c r="D579" s="743" t="s">
        <v>1020</v>
      </c>
    </row>
    <row r="580" customFormat="false" ht="13.5" hidden="false" customHeight="false" outlineLevel="0" collapsed="false">
      <c r="C580" s="671" t="s">
        <v>424</v>
      </c>
      <c r="D580" s="743" t="s">
        <v>1021</v>
      </c>
    </row>
    <row r="581" customFormat="false" ht="13.5" hidden="false" customHeight="false" outlineLevel="0" collapsed="false">
      <c r="C581" s="671" t="s">
        <v>424</v>
      </c>
      <c r="D581" s="743" t="s">
        <v>1022</v>
      </c>
    </row>
    <row r="582" customFormat="false" ht="13.5" hidden="false" customHeight="false" outlineLevel="0" collapsed="false">
      <c r="C582" s="671" t="s">
        <v>58</v>
      </c>
      <c r="D582" s="743" t="s">
        <v>59</v>
      </c>
    </row>
    <row r="583" customFormat="false" ht="13.5" hidden="false" customHeight="false" outlineLevel="0" collapsed="false">
      <c r="C583" s="671" t="s">
        <v>58</v>
      </c>
      <c r="D583" s="743" t="s">
        <v>1023</v>
      </c>
    </row>
    <row r="584" customFormat="false" ht="13.5" hidden="false" customHeight="false" outlineLevel="0" collapsed="false">
      <c r="C584" s="671" t="s">
        <v>58</v>
      </c>
      <c r="D584" s="743" t="s">
        <v>1024</v>
      </c>
    </row>
    <row r="585" customFormat="false" ht="13.5" hidden="false" customHeight="false" outlineLevel="0" collapsed="false">
      <c r="C585" s="671" t="s">
        <v>58</v>
      </c>
      <c r="D585" s="743" t="s">
        <v>1025</v>
      </c>
    </row>
    <row r="586" customFormat="false" ht="13.5" hidden="false" customHeight="false" outlineLevel="0" collapsed="false">
      <c r="C586" s="671" t="s">
        <v>58</v>
      </c>
      <c r="D586" s="743" t="s">
        <v>1026</v>
      </c>
    </row>
    <row r="587" customFormat="false" ht="13.5" hidden="false" customHeight="false" outlineLevel="0" collapsed="false">
      <c r="C587" s="671" t="s">
        <v>58</v>
      </c>
      <c r="D587" s="743" t="s">
        <v>1027</v>
      </c>
    </row>
    <row r="588" customFormat="false" ht="13.5" hidden="false" customHeight="false" outlineLevel="0" collapsed="false">
      <c r="C588" s="671" t="s">
        <v>58</v>
      </c>
      <c r="D588" s="743" t="s">
        <v>1028</v>
      </c>
    </row>
    <row r="589" customFormat="false" ht="13.5" hidden="false" customHeight="false" outlineLevel="0" collapsed="false">
      <c r="C589" s="671" t="s">
        <v>58</v>
      </c>
      <c r="D589" s="743" t="s">
        <v>1029</v>
      </c>
    </row>
    <row r="590" customFormat="false" ht="13.5" hidden="false" customHeight="false" outlineLevel="0" collapsed="false">
      <c r="C590" s="671" t="s">
        <v>58</v>
      </c>
      <c r="D590" s="743" t="s">
        <v>1030</v>
      </c>
    </row>
    <row r="591" customFormat="false" ht="13.5" hidden="false" customHeight="false" outlineLevel="0" collapsed="false">
      <c r="C591" s="671" t="s">
        <v>58</v>
      </c>
      <c r="D591" s="743" t="s">
        <v>1031</v>
      </c>
    </row>
    <row r="592" customFormat="false" ht="13.5" hidden="false" customHeight="false" outlineLevel="0" collapsed="false">
      <c r="C592" s="671" t="s">
        <v>58</v>
      </c>
      <c r="D592" s="743" t="s">
        <v>1032</v>
      </c>
    </row>
    <row r="593" customFormat="false" ht="13.5" hidden="false" customHeight="false" outlineLevel="0" collapsed="false">
      <c r="C593" s="671" t="s">
        <v>58</v>
      </c>
      <c r="D593" s="743" t="s">
        <v>1033</v>
      </c>
    </row>
    <row r="594" customFormat="false" ht="13.5" hidden="false" customHeight="false" outlineLevel="0" collapsed="false">
      <c r="C594" s="671" t="s">
        <v>58</v>
      </c>
      <c r="D594" s="743" t="s">
        <v>1034</v>
      </c>
    </row>
    <row r="595" customFormat="false" ht="13.5" hidden="false" customHeight="false" outlineLevel="0" collapsed="false">
      <c r="C595" s="671" t="s">
        <v>58</v>
      </c>
      <c r="D595" s="743" t="s">
        <v>1035</v>
      </c>
    </row>
    <row r="596" customFormat="false" ht="13.5" hidden="false" customHeight="false" outlineLevel="0" collapsed="false">
      <c r="C596" s="671" t="s">
        <v>58</v>
      </c>
      <c r="D596" s="743" t="s">
        <v>1036</v>
      </c>
    </row>
    <row r="597" customFormat="false" ht="13.5" hidden="false" customHeight="false" outlineLevel="0" collapsed="false">
      <c r="C597" s="671" t="s">
        <v>58</v>
      </c>
      <c r="D597" s="743" t="s">
        <v>1037</v>
      </c>
    </row>
    <row r="598" customFormat="false" ht="13.5" hidden="false" customHeight="false" outlineLevel="0" collapsed="false">
      <c r="C598" s="671" t="s">
        <v>58</v>
      </c>
      <c r="D598" s="743" t="s">
        <v>1038</v>
      </c>
    </row>
    <row r="599" customFormat="false" ht="13.5" hidden="false" customHeight="false" outlineLevel="0" collapsed="false">
      <c r="C599" s="671" t="s">
        <v>58</v>
      </c>
      <c r="D599" s="743" t="s">
        <v>1039</v>
      </c>
    </row>
    <row r="600" customFormat="false" ht="13.5" hidden="false" customHeight="false" outlineLevel="0" collapsed="false">
      <c r="C600" s="671" t="s">
        <v>58</v>
      </c>
      <c r="D600" s="743" t="s">
        <v>1040</v>
      </c>
    </row>
    <row r="601" customFormat="false" ht="13.5" hidden="false" customHeight="false" outlineLevel="0" collapsed="false">
      <c r="C601" s="671" t="s">
        <v>58</v>
      </c>
      <c r="D601" s="743" t="s">
        <v>1041</v>
      </c>
    </row>
    <row r="602" customFormat="false" ht="13.5" hidden="false" customHeight="false" outlineLevel="0" collapsed="false">
      <c r="C602" s="671" t="s">
        <v>58</v>
      </c>
      <c r="D602" s="743" t="s">
        <v>1042</v>
      </c>
    </row>
    <row r="603" customFormat="false" ht="13.5" hidden="false" customHeight="false" outlineLevel="0" collapsed="false">
      <c r="C603" s="671" t="s">
        <v>58</v>
      </c>
      <c r="D603" s="743" t="s">
        <v>1043</v>
      </c>
    </row>
    <row r="604" customFormat="false" ht="13.5" hidden="false" customHeight="false" outlineLevel="0" collapsed="false">
      <c r="C604" s="671" t="s">
        <v>58</v>
      </c>
      <c r="D604" s="743" t="s">
        <v>1044</v>
      </c>
    </row>
    <row r="605" customFormat="false" ht="13.5" hidden="false" customHeight="false" outlineLevel="0" collapsed="false">
      <c r="C605" s="671" t="s">
        <v>58</v>
      </c>
      <c r="D605" s="743" t="s">
        <v>1045</v>
      </c>
    </row>
    <row r="606" customFormat="false" ht="13.5" hidden="false" customHeight="false" outlineLevel="0" collapsed="false">
      <c r="C606" s="671" t="s">
        <v>58</v>
      </c>
      <c r="D606" s="743" t="s">
        <v>1046</v>
      </c>
    </row>
    <row r="607" customFormat="false" ht="13.5" hidden="false" customHeight="false" outlineLevel="0" collapsed="false">
      <c r="C607" s="671" t="s">
        <v>58</v>
      </c>
      <c r="D607" s="743" t="s">
        <v>1047</v>
      </c>
    </row>
    <row r="608" customFormat="false" ht="13.5" hidden="false" customHeight="false" outlineLevel="0" collapsed="false">
      <c r="C608" s="671" t="s">
        <v>58</v>
      </c>
      <c r="D608" s="743" t="s">
        <v>1048</v>
      </c>
    </row>
    <row r="609" customFormat="false" ht="13.5" hidden="false" customHeight="false" outlineLevel="0" collapsed="false">
      <c r="C609" s="671" t="s">
        <v>58</v>
      </c>
      <c r="D609" s="743" t="s">
        <v>1049</v>
      </c>
    </row>
    <row r="610" customFormat="false" ht="13.5" hidden="false" customHeight="false" outlineLevel="0" collapsed="false">
      <c r="C610" s="671" t="s">
        <v>58</v>
      </c>
      <c r="D610" s="743" t="s">
        <v>1050</v>
      </c>
    </row>
    <row r="611" customFormat="false" ht="13.5" hidden="false" customHeight="false" outlineLevel="0" collapsed="false">
      <c r="C611" s="671" t="s">
        <v>58</v>
      </c>
      <c r="D611" s="743" t="s">
        <v>1051</v>
      </c>
    </row>
    <row r="612" customFormat="false" ht="13.5" hidden="false" customHeight="false" outlineLevel="0" collapsed="false">
      <c r="C612" s="671" t="s">
        <v>58</v>
      </c>
      <c r="D612" s="743" t="s">
        <v>1052</v>
      </c>
    </row>
    <row r="613" customFormat="false" ht="13.5" hidden="false" customHeight="false" outlineLevel="0" collapsed="false">
      <c r="C613" s="671" t="s">
        <v>58</v>
      </c>
      <c r="D613" s="743" t="s">
        <v>1053</v>
      </c>
    </row>
    <row r="614" customFormat="false" ht="13.5" hidden="false" customHeight="false" outlineLevel="0" collapsed="false">
      <c r="C614" s="671" t="s">
        <v>58</v>
      </c>
      <c r="D614" s="743" t="s">
        <v>1054</v>
      </c>
    </row>
    <row r="615" customFormat="false" ht="13.5" hidden="false" customHeight="false" outlineLevel="0" collapsed="false">
      <c r="C615" s="671" t="s">
        <v>58</v>
      </c>
      <c r="D615" s="743" t="s">
        <v>1055</v>
      </c>
    </row>
    <row r="616" customFormat="false" ht="13.5" hidden="false" customHeight="false" outlineLevel="0" collapsed="false">
      <c r="C616" s="671" t="s">
        <v>58</v>
      </c>
      <c r="D616" s="743" t="s">
        <v>1056</v>
      </c>
    </row>
    <row r="617" customFormat="false" ht="13.5" hidden="false" customHeight="false" outlineLevel="0" collapsed="false">
      <c r="C617" s="671" t="s">
        <v>58</v>
      </c>
      <c r="D617" s="743" t="s">
        <v>1057</v>
      </c>
    </row>
    <row r="618" customFormat="false" ht="13.5" hidden="false" customHeight="false" outlineLevel="0" collapsed="false">
      <c r="C618" s="671" t="s">
        <v>58</v>
      </c>
      <c r="D618" s="743" t="s">
        <v>1058</v>
      </c>
    </row>
    <row r="619" customFormat="false" ht="13.5" hidden="false" customHeight="false" outlineLevel="0" collapsed="false">
      <c r="C619" s="671" t="s">
        <v>58</v>
      </c>
      <c r="D619" s="743" t="s">
        <v>1059</v>
      </c>
    </row>
    <row r="620" customFormat="false" ht="13.5" hidden="false" customHeight="false" outlineLevel="0" collapsed="false">
      <c r="C620" s="671" t="s">
        <v>58</v>
      </c>
      <c r="D620" s="743" t="s">
        <v>1060</v>
      </c>
    </row>
    <row r="621" customFormat="false" ht="13.5" hidden="false" customHeight="false" outlineLevel="0" collapsed="false">
      <c r="C621" s="671" t="s">
        <v>58</v>
      </c>
      <c r="D621" s="743" t="s">
        <v>1061</v>
      </c>
    </row>
    <row r="622" customFormat="false" ht="13.5" hidden="false" customHeight="false" outlineLevel="0" collapsed="false">
      <c r="C622" s="671" t="s">
        <v>58</v>
      </c>
      <c r="D622" s="743" t="s">
        <v>1062</v>
      </c>
    </row>
    <row r="623" customFormat="false" ht="13.5" hidden="false" customHeight="false" outlineLevel="0" collapsed="false">
      <c r="C623" s="671" t="s">
        <v>58</v>
      </c>
      <c r="D623" s="743" t="s">
        <v>1063</v>
      </c>
    </row>
    <row r="624" customFormat="false" ht="13.5" hidden="false" customHeight="false" outlineLevel="0" collapsed="false">
      <c r="C624" s="671" t="s">
        <v>58</v>
      </c>
      <c r="D624" s="743" t="s">
        <v>1064</v>
      </c>
    </row>
    <row r="625" customFormat="false" ht="13.5" hidden="false" customHeight="false" outlineLevel="0" collapsed="false">
      <c r="C625" s="671" t="s">
        <v>58</v>
      </c>
      <c r="D625" s="743" t="s">
        <v>1065</v>
      </c>
    </row>
    <row r="626" customFormat="false" ht="13.5" hidden="false" customHeight="false" outlineLevel="0" collapsed="false">
      <c r="C626" s="671" t="s">
        <v>58</v>
      </c>
      <c r="D626" s="743" t="s">
        <v>1066</v>
      </c>
    </row>
    <row r="627" customFormat="false" ht="13.5" hidden="false" customHeight="false" outlineLevel="0" collapsed="false">
      <c r="C627" s="671" t="s">
        <v>58</v>
      </c>
      <c r="D627" s="743" t="s">
        <v>1067</v>
      </c>
    </row>
    <row r="628" customFormat="false" ht="13.5" hidden="false" customHeight="false" outlineLevel="0" collapsed="false">
      <c r="C628" s="671" t="s">
        <v>58</v>
      </c>
      <c r="D628" s="743" t="s">
        <v>1068</v>
      </c>
    </row>
    <row r="629" customFormat="false" ht="13.5" hidden="false" customHeight="false" outlineLevel="0" collapsed="false">
      <c r="C629" s="671" t="s">
        <v>58</v>
      </c>
      <c r="D629" s="743" t="s">
        <v>1069</v>
      </c>
    </row>
    <row r="630" customFormat="false" ht="13.5" hidden="false" customHeight="false" outlineLevel="0" collapsed="false">
      <c r="C630" s="671" t="s">
        <v>58</v>
      </c>
      <c r="D630" s="743" t="s">
        <v>1070</v>
      </c>
    </row>
    <row r="631" customFormat="false" ht="13.5" hidden="false" customHeight="false" outlineLevel="0" collapsed="false">
      <c r="C631" s="671" t="s">
        <v>58</v>
      </c>
      <c r="D631" s="743" t="s">
        <v>1071</v>
      </c>
    </row>
    <row r="632" customFormat="false" ht="13.5" hidden="false" customHeight="false" outlineLevel="0" collapsed="false">
      <c r="C632" s="671" t="s">
        <v>58</v>
      </c>
      <c r="D632" s="743" t="s">
        <v>1072</v>
      </c>
    </row>
    <row r="633" customFormat="false" ht="13.5" hidden="false" customHeight="false" outlineLevel="0" collapsed="false">
      <c r="C633" s="671" t="s">
        <v>58</v>
      </c>
      <c r="D633" s="743" t="s">
        <v>1073</v>
      </c>
    </row>
    <row r="634" customFormat="false" ht="13.5" hidden="false" customHeight="false" outlineLevel="0" collapsed="false">
      <c r="C634" s="671" t="s">
        <v>58</v>
      </c>
      <c r="D634" s="743" t="s">
        <v>1074</v>
      </c>
    </row>
    <row r="635" customFormat="false" ht="13.5" hidden="false" customHeight="false" outlineLevel="0" collapsed="false">
      <c r="C635" s="671" t="s">
        <v>58</v>
      </c>
      <c r="D635" s="743" t="s">
        <v>1075</v>
      </c>
    </row>
    <row r="636" customFormat="false" ht="13.5" hidden="false" customHeight="false" outlineLevel="0" collapsed="false">
      <c r="C636" s="671" t="s">
        <v>47</v>
      </c>
      <c r="D636" s="743" t="s">
        <v>48</v>
      </c>
    </row>
    <row r="637" customFormat="false" ht="13.5" hidden="false" customHeight="false" outlineLevel="0" collapsed="false">
      <c r="C637" s="671" t="s">
        <v>47</v>
      </c>
      <c r="D637" s="743" t="s">
        <v>55</v>
      </c>
    </row>
    <row r="638" customFormat="false" ht="13.5" hidden="false" customHeight="false" outlineLevel="0" collapsed="false">
      <c r="C638" s="671" t="s">
        <v>47</v>
      </c>
      <c r="D638" s="743" t="s">
        <v>1076</v>
      </c>
    </row>
    <row r="639" customFormat="false" ht="13.5" hidden="false" customHeight="false" outlineLevel="0" collapsed="false">
      <c r="C639" s="671" t="s">
        <v>47</v>
      </c>
      <c r="D639" s="743" t="s">
        <v>1077</v>
      </c>
    </row>
    <row r="640" customFormat="false" ht="13.5" hidden="false" customHeight="false" outlineLevel="0" collapsed="false">
      <c r="C640" s="671" t="s">
        <v>47</v>
      </c>
      <c r="D640" s="743" t="s">
        <v>1078</v>
      </c>
    </row>
    <row r="641" customFormat="false" ht="13.5" hidden="false" customHeight="false" outlineLevel="0" collapsed="false">
      <c r="C641" s="671" t="s">
        <v>47</v>
      </c>
      <c r="D641" s="743" t="s">
        <v>1079</v>
      </c>
    </row>
    <row r="642" customFormat="false" ht="13.5" hidden="false" customHeight="false" outlineLevel="0" collapsed="false">
      <c r="C642" s="671" t="s">
        <v>47</v>
      </c>
      <c r="D642" s="743" t="s">
        <v>1080</v>
      </c>
    </row>
    <row r="643" customFormat="false" ht="13.5" hidden="false" customHeight="false" outlineLevel="0" collapsed="false">
      <c r="C643" s="671" t="s">
        <v>47</v>
      </c>
      <c r="D643" s="743" t="s">
        <v>1081</v>
      </c>
    </row>
    <row r="644" customFormat="false" ht="13.5" hidden="false" customHeight="false" outlineLevel="0" collapsed="false">
      <c r="C644" s="671" t="s">
        <v>47</v>
      </c>
      <c r="D644" s="743" t="s">
        <v>1082</v>
      </c>
    </row>
    <row r="645" customFormat="false" ht="13.5" hidden="false" customHeight="false" outlineLevel="0" collapsed="false">
      <c r="C645" s="671" t="s">
        <v>47</v>
      </c>
      <c r="D645" s="743" t="s">
        <v>1083</v>
      </c>
    </row>
    <row r="646" customFormat="false" ht="13.5" hidden="false" customHeight="false" outlineLevel="0" collapsed="false">
      <c r="C646" s="671" t="s">
        <v>47</v>
      </c>
      <c r="D646" s="743" t="s">
        <v>1084</v>
      </c>
    </row>
    <row r="647" customFormat="false" ht="13.5" hidden="false" customHeight="false" outlineLevel="0" collapsed="false">
      <c r="C647" s="671" t="s">
        <v>47</v>
      </c>
      <c r="D647" s="743" t="s">
        <v>1085</v>
      </c>
    </row>
    <row r="648" customFormat="false" ht="13.5" hidden="false" customHeight="false" outlineLevel="0" collapsed="false">
      <c r="C648" s="671" t="s">
        <v>47</v>
      </c>
      <c r="D648" s="743" t="s">
        <v>1086</v>
      </c>
    </row>
    <row r="649" customFormat="false" ht="13.5" hidden="false" customHeight="false" outlineLevel="0" collapsed="false">
      <c r="C649" s="671" t="s">
        <v>47</v>
      </c>
      <c r="D649" s="743" t="s">
        <v>1087</v>
      </c>
    </row>
    <row r="650" customFormat="false" ht="13.5" hidden="false" customHeight="false" outlineLevel="0" collapsed="false">
      <c r="C650" s="671" t="s">
        <v>47</v>
      </c>
      <c r="D650" s="743" t="s">
        <v>1088</v>
      </c>
    </row>
    <row r="651" customFormat="false" ht="13.5" hidden="false" customHeight="false" outlineLevel="0" collapsed="false">
      <c r="C651" s="671" t="s">
        <v>47</v>
      </c>
      <c r="D651" s="743" t="s">
        <v>1089</v>
      </c>
    </row>
    <row r="652" customFormat="false" ht="13.5" hidden="false" customHeight="false" outlineLevel="0" collapsed="false">
      <c r="C652" s="671" t="s">
        <v>47</v>
      </c>
      <c r="D652" s="743" t="s">
        <v>1090</v>
      </c>
    </row>
    <row r="653" customFormat="false" ht="13.5" hidden="false" customHeight="false" outlineLevel="0" collapsed="false">
      <c r="C653" s="671" t="s">
        <v>47</v>
      </c>
      <c r="D653" s="743" t="s">
        <v>1091</v>
      </c>
    </row>
    <row r="654" customFormat="false" ht="13.5" hidden="false" customHeight="false" outlineLevel="0" collapsed="false">
      <c r="C654" s="671" t="s">
        <v>47</v>
      </c>
      <c r="D654" s="743" t="s">
        <v>1092</v>
      </c>
    </row>
    <row r="655" customFormat="false" ht="13.5" hidden="false" customHeight="false" outlineLevel="0" collapsed="false">
      <c r="C655" s="671" t="s">
        <v>47</v>
      </c>
      <c r="D655" s="743" t="s">
        <v>1093</v>
      </c>
    </row>
    <row r="656" customFormat="false" ht="13.5" hidden="false" customHeight="false" outlineLevel="0" collapsed="false">
      <c r="C656" s="671" t="s">
        <v>47</v>
      </c>
      <c r="D656" s="743" t="s">
        <v>1094</v>
      </c>
    </row>
    <row r="657" customFormat="false" ht="13.5" hidden="false" customHeight="false" outlineLevel="0" collapsed="false">
      <c r="C657" s="671" t="s">
        <v>47</v>
      </c>
      <c r="D657" s="743" t="s">
        <v>1095</v>
      </c>
    </row>
    <row r="658" customFormat="false" ht="13.5" hidden="false" customHeight="false" outlineLevel="0" collapsed="false">
      <c r="C658" s="671" t="s">
        <v>47</v>
      </c>
      <c r="D658" s="743" t="s">
        <v>1096</v>
      </c>
    </row>
    <row r="659" customFormat="false" ht="13.5" hidden="false" customHeight="false" outlineLevel="0" collapsed="false">
      <c r="C659" s="671" t="s">
        <v>47</v>
      </c>
      <c r="D659" s="743" t="s">
        <v>1097</v>
      </c>
    </row>
    <row r="660" customFormat="false" ht="13.5" hidden="false" customHeight="false" outlineLevel="0" collapsed="false">
      <c r="C660" s="671" t="s">
        <v>47</v>
      </c>
      <c r="D660" s="743" t="s">
        <v>1098</v>
      </c>
    </row>
    <row r="661" customFormat="false" ht="13.5" hidden="false" customHeight="false" outlineLevel="0" collapsed="false">
      <c r="C661" s="671" t="s">
        <v>47</v>
      </c>
      <c r="D661" s="743" t="s">
        <v>1099</v>
      </c>
    </row>
    <row r="662" customFormat="false" ht="13.5" hidden="false" customHeight="false" outlineLevel="0" collapsed="false">
      <c r="C662" s="671" t="s">
        <v>47</v>
      </c>
      <c r="D662" s="743" t="s">
        <v>1100</v>
      </c>
    </row>
    <row r="663" customFormat="false" ht="13.5" hidden="false" customHeight="false" outlineLevel="0" collapsed="false">
      <c r="C663" s="671" t="s">
        <v>47</v>
      </c>
      <c r="D663" s="743" t="s">
        <v>1101</v>
      </c>
    </row>
    <row r="664" customFormat="false" ht="13.5" hidden="false" customHeight="false" outlineLevel="0" collapsed="false">
      <c r="C664" s="671" t="s">
        <v>47</v>
      </c>
      <c r="D664" s="743" t="s">
        <v>1102</v>
      </c>
    </row>
    <row r="665" customFormat="false" ht="13.5" hidden="false" customHeight="false" outlineLevel="0" collapsed="false">
      <c r="C665" s="671" t="s">
        <v>47</v>
      </c>
      <c r="D665" s="743" t="s">
        <v>1103</v>
      </c>
    </row>
    <row r="666" customFormat="false" ht="13.5" hidden="false" customHeight="false" outlineLevel="0" collapsed="false">
      <c r="C666" s="671" t="s">
        <v>47</v>
      </c>
      <c r="D666" s="743" t="s">
        <v>1104</v>
      </c>
    </row>
    <row r="667" customFormat="false" ht="13.5" hidden="false" customHeight="false" outlineLevel="0" collapsed="false">
      <c r="C667" s="671" t="s">
        <v>47</v>
      </c>
      <c r="D667" s="743" t="s">
        <v>1105</v>
      </c>
    </row>
    <row r="668" customFormat="false" ht="13.5" hidden="false" customHeight="false" outlineLevel="0" collapsed="false">
      <c r="C668" s="671" t="s">
        <v>47</v>
      </c>
      <c r="D668" s="743" t="s">
        <v>1106</v>
      </c>
    </row>
    <row r="669" customFormat="false" ht="13.5" hidden="false" customHeight="false" outlineLevel="0" collapsed="false">
      <c r="C669" s="671" t="s">
        <v>47</v>
      </c>
      <c r="D669" s="743" t="s">
        <v>1107</v>
      </c>
    </row>
    <row r="670" customFormat="false" ht="13.5" hidden="false" customHeight="false" outlineLevel="0" collapsed="false">
      <c r="C670" s="671" t="s">
        <v>47</v>
      </c>
      <c r="D670" s="743" t="s">
        <v>1108</v>
      </c>
    </row>
    <row r="671" customFormat="false" ht="13.5" hidden="false" customHeight="false" outlineLevel="0" collapsed="false">
      <c r="C671" s="671" t="s">
        <v>47</v>
      </c>
      <c r="D671" s="743" t="s">
        <v>1109</v>
      </c>
    </row>
    <row r="672" customFormat="false" ht="13.5" hidden="false" customHeight="false" outlineLevel="0" collapsed="false">
      <c r="C672" s="671" t="s">
        <v>47</v>
      </c>
      <c r="D672" s="743" t="s">
        <v>1110</v>
      </c>
    </row>
    <row r="673" customFormat="false" ht="13.5" hidden="false" customHeight="false" outlineLevel="0" collapsed="false">
      <c r="C673" s="671" t="s">
        <v>47</v>
      </c>
      <c r="D673" s="743" t="s">
        <v>1111</v>
      </c>
    </row>
    <row r="674" customFormat="false" ht="13.5" hidden="false" customHeight="false" outlineLevel="0" collapsed="false">
      <c r="C674" s="671" t="s">
        <v>47</v>
      </c>
      <c r="D674" s="743" t="s">
        <v>1112</v>
      </c>
    </row>
    <row r="675" customFormat="false" ht="13.5" hidden="false" customHeight="false" outlineLevel="0" collapsed="false">
      <c r="C675" s="671" t="s">
        <v>47</v>
      </c>
      <c r="D675" s="743" t="s">
        <v>1113</v>
      </c>
    </row>
    <row r="676" customFormat="false" ht="13.5" hidden="false" customHeight="false" outlineLevel="0" collapsed="false">
      <c r="C676" s="671" t="s">
        <v>47</v>
      </c>
      <c r="D676" s="743" t="s">
        <v>1114</v>
      </c>
    </row>
    <row r="677" customFormat="false" ht="13.5" hidden="false" customHeight="false" outlineLevel="0" collapsed="false">
      <c r="C677" s="671" t="s">
        <v>47</v>
      </c>
      <c r="D677" s="743" t="s">
        <v>1115</v>
      </c>
    </row>
    <row r="678" customFormat="false" ht="13.5" hidden="false" customHeight="false" outlineLevel="0" collapsed="false">
      <c r="C678" s="671" t="s">
        <v>47</v>
      </c>
      <c r="D678" s="743" t="s">
        <v>1116</v>
      </c>
    </row>
    <row r="679" customFormat="false" ht="13.5" hidden="false" customHeight="false" outlineLevel="0" collapsed="false">
      <c r="C679" s="671" t="s">
        <v>47</v>
      </c>
      <c r="D679" s="743" t="s">
        <v>1117</v>
      </c>
    </row>
    <row r="680" customFormat="false" ht="13.5" hidden="false" customHeight="false" outlineLevel="0" collapsed="false">
      <c r="C680" s="671" t="s">
        <v>47</v>
      </c>
      <c r="D680" s="743" t="s">
        <v>1118</v>
      </c>
    </row>
    <row r="681" customFormat="false" ht="13.5" hidden="false" customHeight="false" outlineLevel="0" collapsed="false">
      <c r="C681" s="671" t="s">
        <v>47</v>
      </c>
      <c r="D681" s="743" t="s">
        <v>1119</v>
      </c>
    </row>
    <row r="682" customFormat="false" ht="13.5" hidden="false" customHeight="false" outlineLevel="0" collapsed="false">
      <c r="C682" s="671" t="s">
        <v>47</v>
      </c>
      <c r="D682" s="743" t="s">
        <v>1120</v>
      </c>
    </row>
    <row r="683" customFormat="false" ht="13.5" hidden="false" customHeight="false" outlineLevel="0" collapsed="false">
      <c r="C683" s="671" t="s">
        <v>47</v>
      </c>
      <c r="D683" s="743" t="s">
        <v>1121</v>
      </c>
    </row>
    <row r="684" customFormat="false" ht="13.5" hidden="false" customHeight="false" outlineLevel="0" collapsed="false">
      <c r="C684" s="671" t="s">
        <v>47</v>
      </c>
      <c r="D684" s="743" t="s">
        <v>1122</v>
      </c>
    </row>
    <row r="685" customFormat="false" ht="13.5" hidden="false" customHeight="false" outlineLevel="0" collapsed="false">
      <c r="C685" s="671" t="s">
        <v>47</v>
      </c>
      <c r="D685" s="743" t="s">
        <v>1123</v>
      </c>
    </row>
    <row r="686" customFormat="false" ht="13.5" hidden="false" customHeight="false" outlineLevel="0" collapsed="false">
      <c r="C686" s="671" t="s">
        <v>47</v>
      </c>
      <c r="D686" s="743" t="s">
        <v>1124</v>
      </c>
    </row>
    <row r="687" customFormat="false" ht="13.5" hidden="false" customHeight="false" outlineLevel="0" collapsed="false">
      <c r="C687" s="671" t="s">
        <v>47</v>
      </c>
      <c r="D687" s="743" t="s">
        <v>1125</v>
      </c>
    </row>
    <row r="688" customFormat="false" ht="13.5" hidden="false" customHeight="false" outlineLevel="0" collapsed="false">
      <c r="C688" s="671" t="s">
        <v>47</v>
      </c>
      <c r="D688" s="743" t="s">
        <v>1126</v>
      </c>
    </row>
    <row r="689" customFormat="false" ht="13.5" hidden="false" customHeight="false" outlineLevel="0" collapsed="false">
      <c r="C689" s="671" t="s">
        <v>47</v>
      </c>
      <c r="D689" s="743" t="s">
        <v>1127</v>
      </c>
    </row>
    <row r="690" customFormat="false" ht="13.5" hidden="false" customHeight="false" outlineLevel="0" collapsed="false">
      <c r="C690" s="671" t="s">
        <v>47</v>
      </c>
      <c r="D690" s="743" t="s">
        <v>1128</v>
      </c>
    </row>
    <row r="691" customFormat="false" ht="13.5" hidden="false" customHeight="false" outlineLevel="0" collapsed="false">
      <c r="C691" s="671" t="s">
        <v>47</v>
      </c>
      <c r="D691" s="743" t="s">
        <v>1129</v>
      </c>
    </row>
    <row r="692" customFormat="false" ht="13.5" hidden="false" customHeight="false" outlineLevel="0" collapsed="false">
      <c r="C692" s="671" t="s">
        <v>47</v>
      </c>
      <c r="D692" s="743" t="s">
        <v>1130</v>
      </c>
    </row>
    <row r="693" customFormat="false" ht="13.5" hidden="false" customHeight="false" outlineLevel="0" collapsed="false">
      <c r="C693" s="671" t="s">
        <v>47</v>
      </c>
      <c r="D693" s="743" t="s">
        <v>1131</v>
      </c>
    </row>
    <row r="694" customFormat="false" ht="13.5" hidden="false" customHeight="false" outlineLevel="0" collapsed="false">
      <c r="C694" s="671" t="s">
        <v>47</v>
      </c>
      <c r="D694" s="743" t="s">
        <v>1132</v>
      </c>
    </row>
    <row r="695" customFormat="false" ht="13.5" hidden="false" customHeight="false" outlineLevel="0" collapsed="false">
      <c r="C695" s="671" t="s">
        <v>47</v>
      </c>
      <c r="D695" s="743" t="s">
        <v>1133</v>
      </c>
    </row>
    <row r="696" customFormat="false" ht="13.5" hidden="false" customHeight="false" outlineLevel="0" collapsed="false">
      <c r="C696" s="671" t="s">
        <v>47</v>
      </c>
      <c r="D696" s="743" t="s">
        <v>1134</v>
      </c>
    </row>
    <row r="697" customFormat="false" ht="13.5" hidden="false" customHeight="false" outlineLevel="0" collapsed="false">
      <c r="C697" s="671" t="s">
        <v>47</v>
      </c>
      <c r="D697" s="743" t="s">
        <v>1135</v>
      </c>
    </row>
    <row r="698" customFormat="false" ht="13.5" hidden="false" customHeight="false" outlineLevel="0" collapsed="false">
      <c r="C698" s="671" t="s">
        <v>428</v>
      </c>
      <c r="D698" s="743" t="s">
        <v>1136</v>
      </c>
    </row>
    <row r="699" customFormat="false" ht="13.5" hidden="false" customHeight="false" outlineLevel="0" collapsed="false">
      <c r="C699" s="671" t="s">
        <v>428</v>
      </c>
      <c r="D699" s="743" t="s">
        <v>1137</v>
      </c>
    </row>
    <row r="700" customFormat="false" ht="13.5" hidden="false" customHeight="false" outlineLevel="0" collapsed="false">
      <c r="C700" s="671" t="s">
        <v>428</v>
      </c>
      <c r="D700" s="743" t="s">
        <v>1138</v>
      </c>
    </row>
    <row r="701" customFormat="false" ht="13.5" hidden="false" customHeight="false" outlineLevel="0" collapsed="false">
      <c r="C701" s="671" t="s">
        <v>428</v>
      </c>
      <c r="D701" s="743" t="s">
        <v>1139</v>
      </c>
    </row>
    <row r="702" customFormat="false" ht="13.5" hidden="false" customHeight="false" outlineLevel="0" collapsed="false">
      <c r="C702" s="671" t="s">
        <v>428</v>
      </c>
      <c r="D702" s="743" t="s">
        <v>1140</v>
      </c>
    </row>
    <row r="703" customFormat="false" ht="13.5" hidden="false" customHeight="false" outlineLevel="0" collapsed="false">
      <c r="C703" s="671" t="s">
        <v>428</v>
      </c>
      <c r="D703" s="743" t="s">
        <v>1141</v>
      </c>
    </row>
    <row r="704" customFormat="false" ht="13.5" hidden="false" customHeight="false" outlineLevel="0" collapsed="false">
      <c r="C704" s="671" t="s">
        <v>428</v>
      </c>
      <c r="D704" s="743" t="s">
        <v>1142</v>
      </c>
    </row>
    <row r="705" customFormat="false" ht="13.5" hidden="false" customHeight="false" outlineLevel="0" collapsed="false">
      <c r="C705" s="671" t="s">
        <v>428</v>
      </c>
      <c r="D705" s="743" t="s">
        <v>1143</v>
      </c>
    </row>
    <row r="706" customFormat="false" ht="13.5" hidden="false" customHeight="false" outlineLevel="0" collapsed="false">
      <c r="C706" s="671" t="s">
        <v>428</v>
      </c>
      <c r="D706" s="743" t="s">
        <v>1144</v>
      </c>
    </row>
    <row r="707" customFormat="false" ht="13.5" hidden="false" customHeight="false" outlineLevel="0" collapsed="false">
      <c r="C707" s="671" t="s">
        <v>428</v>
      </c>
      <c r="D707" s="743" t="s">
        <v>1145</v>
      </c>
    </row>
    <row r="708" customFormat="false" ht="13.5" hidden="false" customHeight="false" outlineLevel="0" collapsed="false">
      <c r="C708" s="671" t="s">
        <v>428</v>
      </c>
      <c r="D708" s="743" t="s">
        <v>1146</v>
      </c>
    </row>
    <row r="709" customFormat="false" ht="13.5" hidden="false" customHeight="false" outlineLevel="0" collapsed="false">
      <c r="C709" s="671" t="s">
        <v>428</v>
      </c>
      <c r="D709" s="743" t="s">
        <v>1147</v>
      </c>
    </row>
    <row r="710" customFormat="false" ht="13.5" hidden="false" customHeight="false" outlineLevel="0" collapsed="false">
      <c r="C710" s="671" t="s">
        <v>428</v>
      </c>
      <c r="D710" s="743" t="s">
        <v>1148</v>
      </c>
    </row>
    <row r="711" customFormat="false" ht="13.5" hidden="false" customHeight="false" outlineLevel="0" collapsed="false">
      <c r="C711" s="671" t="s">
        <v>428</v>
      </c>
      <c r="D711" s="743" t="s">
        <v>1149</v>
      </c>
    </row>
    <row r="712" customFormat="false" ht="13.5" hidden="false" customHeight="false" outlineLevel="0" collapsed="false">
      <c r="C712" s="671" t="s">
        <v>428</v>
      </c>
      <c r="D712" s="743" t="s">
        <v>1150</v>
      </c>
    </row>
    <row r="713" customFormat="false" ht="13.5" hidden="false" customHeight="false" outlineLevel="0" collapsed="false">
      <c r="C713" s="671" t="s">
        <v>428</v>
      </c>
      <c r="D713" s="743" t="s">
        <v>1151</v>
      </c>
    </row>
    <row r="714" customFormat="false" ht="13.5" hidden="false" customHeight="false" outlineLevel="0" collapsed="false">
      <c r="C714" s="671" t="s">
        <v>428</v>
      </c>
      <c r="D714" s="743" t="s">
        <v>1152</v>
      </c>
    </row>
    <row r="715" customFormat="false" ht="13.5" hidden="false" customHeight="false" outlineLevel="0" collapsed="false">
      <c r="C715" s="671" t="s">
        <v>428</v>
      </c>
      <c r="D715" s="743" t="s">
        <v>1153</v>
      </c>
    </row>
    <row r="716" customFormat="false" ht="13.5" hidden="false" customHeight="false" outlineLevel="0" collapsed="false">
      <c r="C716" s="671" t="s">
        <v>428</v>
      </c>
      <c r="D716" s="743" t="s">
        <v>1154</v>
      </c>
    </row>
    <row r="717" customFormat="false" ht="13.5" hidden="false" customHeight="false" outlineLevel="0" collapsed="false">
      <c r="C717" s="671" t="s">
        <v>428</v>
      </c>
      <c r="D717" s="743" t="s">
        <v>1155</v>
      </c>
    </row>
    <row r="718" customFormat="false" ht="13.5" hidden="false" customHeight="false" outlineLevel="0" collapsed="false">
      <c r="C718" s="671" t="s">
        <v>428</v>
      </c>
      <c r="D718" s="743" t="s">
        <v>1156</v>
      </c>
    </row>
    <row r="719" customFormat="false" ht="13.5" hidden="false" customHeight="false" outlineLevel="0" collapsed="false">
      <c r="C719" s="671" t="s">
        <v>428</v>
      </c>
      <c r="D719" s="743" t="s">
        <v>1157</v>
      </c>
    </row>
    <row r="720" customFormat="false" ht="13.5" hidden="false" customHeight="false" outlineLevel="0" collapsed="false">
      <c r="C720" s="671" t="s">
        <v>428</v>
      </c>
      <c r="D720" s="743" t="s">
        <v>1158</v>
      </c>
    </row>
    <row r="721" customFormat="false" ht="13.5" hidden="false" customHeight="false" outlineLevel="0" collapsed="false">
      <c r="C721" s="671" t="s">
        <v>428</v>
      </c>
      <c r="D721" s="743" t="s">
        <v>1159</v>
      </c>
    </row>
    <row r="722" customFormat="false" ht="13.5" hidden="false" customHeight="false" outlineLevel="0" collapsed="false">
      <c r="C722" s="671" t="s">
        <v>428</v>
      </c>
      <c r="D722" s="743" t="s">
        <v>1160</v>
      </c>
    </row>
    <row r="723" customFormat="false" ht="13.5" hidden="false" customHeight="false" outlineLevel="0" collapsed="false">
      <c r="C723" s="671" t="s">
        <v>428</v>
      </c>
      <c r="D723" s="743" t="s">
        <v>1161</v>
      </c>
    </row>
    <row r="724" customFormat="false" ht="13.5" hidden="false" customHeight="false" outlineLevel="0" collapsed="false">
      <c r="C724" s="671" t="s">
        <v>428</v>
      </c>
      <c r="D724" s="743" t="s">
        <v>1162</v>
      </c>
    </row>
    <row r="725" customFormat="false" ht="13.5" hidden="false" customHeight="false" outlineLevel="0" collapsed="false">
      <c r="C725" s="671" t="s">
        <v>428</v>
      </c>
      <c r="D725" s="743" t="s">
        <v>1163</v>
      </c>
    </row>
    <row r="726" customFormat="false" ht="13.5" hidden="false" customHeight="false" outlineLevel="0" collapsed="false">
      <c r="C726" s="671" t="s">
        <v>428</v>
      </c>
      <c r="D726" s="743" t="s">
        <v>1164</v>
      </c>
    </row>
    <row r="727" customFormat="false" ht="13.5" hidden="false" customHeight="false" outlineLevel="0" collapsed="false">
      <c r="C727" s="671" t="s">
        <v>428</v>
      </c>
      <c r="D727" s="743" t="s">
        <v>1165</v>
      </c>
    </row>
    <row r="728" customFormat="false" ht="13.5" hidden="false" customHeight="false" outlineLevel="0" collapsed="false">
      <c r="C728" s="671" t="s">
        <v>428</v>
      </c>
      <c r="D728" s="743" t="s">
        <v>1166</v>
      </c>
    </row>
    <row r="729" customFormat="false" ht="13.5" hidden="false" customHeight="false" outlineLevel="0" collapsed="false">
      <c r="C729" s="671" t="s">
        <v>428</v>
      </c>
      <c r="D729" s="743" t="s">
        <v>1167</v>
      </c>
    </row>
    <row r="730" customFormat="false" ht="13.5" hidden="false" customHeight="false" outlineLevel="0" collapsed="false">
      <c r="C730" s="671" t="s">
        <v>428</v>
      </c>
      <c r="D730" s="743" t="s">
        <v>1168</v>
      </c>
    </row>
    <row r="731" customFormat="false" ht="13.5" hidden="false" customHeight="false" outlineLevel="0" collapsed="false">
      <c r="C731" s="671" t="s">
        <v>430</v>
      </c>
      <c r="D731" s="743" t="s">
        <v>1169</v>
      </c>
    </row>
    <row r="732" customFormat="false" ht="13.5" hidden="false" customHeight="false" outlineLevel="0" collapsed="false">
      <c r="C732" s="671" t="s">
        <v>430</v>
      </c>
      <c r="D732" s="743" t="s">
        <v>1170</v>
      </c>
    </row>
    <row r="733" customFormat="false" ht="13.5" hidden="false" customHeight="false" outlineLevel="0" collapsed="false">
      <c r="C733" s="671" t="s">
        <v>430</v>
      </c>
      <c r="D733" s="743" t="s">
        <v>1171</v>
      </c>
    </row>
    <row r="734" customFormat="false" ht="13.5" hidden="false" customHeight="false" outlineLevel="0" collapsed="false">
      <c r="C734" s="671" t="s">
        <v>430</v>
      </c>
      <c r="D734" s="743" t="s">
        <v>1172</v>
      </c>
    </row>
    <row r="735" customFormat="false" ht="13.5" hidden="false" customHeight="false" outlineLevel="0" collapsed="false">
      <c r="C735" s="671" t="s">
        <v>430</v>
      </c>
      <c r="D735" s="743" t="s">
        <v>1173</v>
      </c>
    </row>
    <row r="736" customFormat="false" ht="13.5" hidden="false" customHeight="false" outlineLevel="0" collapsed="false">
      <c r="C736" s="671" t="s">
        <v>430</v>
      </c>
      <c r="D736" s="743" t="s">
        <v>1174</v>
      </c>
    </row>
    <row r="737" customFormat="false" ht="13.5" hidden="false" customHeight="false" outlineLevel="0" collapsed="false">
      <c r="C737" s="671" t="s">
        <v>430</v>
      </c>
      <c r="D737" s="743" t="s">
        <v>1175</v>
      </c>
    </row>
    <row r="738" customFormat="false" ht="13.5" hidden="false" customHeight="false" outlineLevel="0" collapsed="false">
      <c r="C738" s="671" t="s">
        <v>430</v>
      </c>
      <c r="D738" s="743" t="s">
        <v>1176</v>
      </c>
    </row>
    <row r="739" customFormat="false" ht="13.5" hidden="false" customHeight="false" outlineLevel="0" collapsed="false">
      <c r="C739" s="671" t="s">
        <v>430</v>
      </c>
      <c r="D739" s="743" t="s">
        <v>1177</v>
      </c>
    </row>
    <row r="740" customFormat="false" ht="13.5" hidden="false" customHeight="false" outlineLevel="0" collapsed="false">
      <c r="C740" s="671" t="s">
        <v>430</v>
      </c>
      <c r="D740" s="743" t="s">
        <v>1178</v>
      </c>
    </row>
    <row r="741" customFormat="false" ht="13.5" hidden="false" customHeight="false" outlineLevel="0" collapsed="false">
      <c r="C741" s="671" t="s">
        <v>430</v>
      </c>
      <c r="D741" s="743" t="s">
        <v>1179</v>
      </c>
    </row>
    <row r="742" customFormat="false" ht="13.5" hidden="false" customHeight="false" outlineLevel="0" collapsed="false">
      <c r="C742" s="671" t="s">
        <v>430</v>
      </c>
      <c r="D742" s="743" t="s">
        <v>1180</v>
      </c>
    </row>
    <row r="743" customFormat="false" ht="13.5" hidden="false" customHeight="false" outlineLevel="0" collapsed="false">
      <c r="C743" s="671" t="s">
        <v>430</v>
      </c>
      <c r="D743" s="743" t="s">
        <v>1181</v>
      </c>
    </row>
    <row r="744" customFormat="false" ht="13.5" hidden="false" customHeight="false" outlineLevel="0" collapsed="false">
      <c r="C744" s="671" t="s">
        <v>430</v>
      </c>
      <c r="D744" s="743" t="s">
        <v>1182</v>
      </c>
    </row>
    <row r="745" customFormat="false" ht="13.5" hidden="false" customHeight="false" outlineLevel="0" collapsed="false">
      <c r="C745" s="671" t="s">
        <v>430</v>
      </c>
      <c r="D745" s="743" t="s">
        <v>1183</v>
      </c>
    </row>
    <row r="746" customFormat="false" ht="13.5" hidden="false" customHeight="false" outlineLevel="0" collapsed="false">
      <c r="C746" s="671" t="s">
        <v>430</v>
      </c>
      <c r="D746" s="743" t="s">
        <v>1184</v>
      </c>
    </row>
    <row r="747" customFormat="false" ht="13.5" hidden="false" customHeight="false" outlineLevel="0" collapsed="false">
      <c r="C747" s="671" t="s">
        <v>430</v>
      </c>
      <c r="D747" s="743" t="s">
        <v>1185</v>
      </c>
    </row>
    <row r="748" customFormat="false" ht="13.5" hidden="false" customHeight="false" outlineLevel="0" collapsed="false">
      <c r="C748" s="671" t="s">
        <v>430</v>
      </c>
      <c r="D748" s="743" t="s">
        <v>1186</v>
      </c>
    </row>
    <row r="749" customFormat="false" ht="13.5" hidden="false" customHeight="false" outlineLevel="0" collapsed="false">
      <c r="C749" s="671" t="s">
        <v>430</v>
      </c>
      <c r="D749" s="743" t="s">
        <v>1187</v>
      </c>
    </row>
    <row r="750" customFormat="false" ht="13.5" hidden="false" customHeight="false" outlineLevel="0" collapsed="false">
      <c r="C750" s="671" t="s">
        <v>430</v>
      </c>
      <c r="D750" s="743" t="s">
        <v>1188</v>
      </c>
    </row>
    <row r="751" customFormat="false" ht="13.5" hidden="false" customHeight="false" outlineLevel="0" collapsed="false">
      <c r="C751" s="671" t="s">
        <v>430</v>
      </c>
      <c r="D751" s="743" t="s">
        <v>1189</v>
      </c>
    </row>
    <row r="752" customFormat="false" ht="13.5" hidden="false" customHeight="false" outlineLevel="0" collapsed="false">
      <c r="C752" s="671" t="s">
        <v>430</v>
      </c>
      <c r="D752" s="743" t="s">
        <v>1190</v>
      </c>
    </row>
    <row r="753" customFormat="false" ht="13.5" hidden="false" customHeight="false" outlineLevel="0" collapsed="false">
      <c r="C753" s="671" t="s">
        <v>430</v>
      </c>
      <c r="D753" s="743" t="s">
        <v>1191</v>
      </c>
    </row>
    <row r="754" customFormat="false" ht="13.5" hidden="false" customHeight="false" outlineLevel="0" collapsed="false">
      <c r="C754" s="671" t="s">
        <v>430</v>
      </c>
      <c r="D754" s="743" t="s">
        <v>1192</v>
      </c>
    </row>
    <row r="755" customFormat="false" ht="13.5" hidden="false" customHeight="false" outlineLevel="0" collapsed="false">
      <c r="C755" s="671" t="s">
        <v>430</v>
      </c>
      <c r="D755" s="743" t="s">
        <v>1193</v>
      </c>
    </row>
    <row r="756" customFormat="false" ht="13.5" hidden="false" customHeight="false" outlineLevel="0" collapsed="false">
      <c r="C756" s="671" t="s">
        <v>430</v>
      </c>
      <c r="D756" s="743" t="s">
        <v>1194</v>
      </c>
    </row>
    <row r="757" customFormat="false" ht="13.5" hidden="false" customHeight="false" outlineLevel="0" collapsed="false">
      <c r="C757" s="671" t="s">
        <v>430</v>
      </c>
      <c r="D757" s="743" t="s">
        <v>1195</v>
      </c>
    </row>
    <row r="758" customFormat="false" ht="13.5" hidden="false" customHeight="false" outlineLevel="0" collapsed="false">
      <c r="C758" s="671" t="s">
        <v>430</v>
      </c>
      <c r="D758" s="743" t="s">
        <v>1196</v>
      </c>
    </row>
    <row r="759" customFormat="false" ht="13.5" hidden="false" customHeight="false" outlineLevel="0" collapsed="false">
      <c r="C759" s="671" t="s">
        <v>430</v>
      </c>
      <c r="D759" s="743" t="s">
        <v>1197</v>
      </c>
    </row>
    <row r="760" customFormat="false" ht="13.5" hidden="false" customHeight="false" outlineLevel="0" collapsed="false">
      <c r="C760" s="671" t="s">
        <v>430</v>
      </c>
      <c r="D760" s="743" t="s">
        <v>1198</v>
      </c>
    </row>
    <row r="761" customFormat="false" ht="13.5" hidden="false" customHeight="false" outlineLevel="0" collapsed="false">
      <c r="C761" s="671" t="s">
        <v>432</v>
      </c>
      <c r="D761" s="743" t="s">
        <v>1199</v>
      </c>
    </row>
    <row r="762" customFormat="false" ht="13.5" hidden="false" customHeight="false" outlineLevel="0" collapsed="false">
      <c r="C762" s="671" t="s">
        <v>432</v>
      </c>
      <c r="D762" s="743" t="s">
        <v>1200</v>
      </c>
    </row>
    <row r="763" customFormat="false" ht="13.5" hidden="false" customHeight="false" outlineLevel="0" collapsed="false">
      <c r="C763" s="671" t="s">
        <v>432</v>
      </c>
      <c r="D763" s="743" t="s">
        <v>1201</v>
      </c>
    </row>
    <row r="764" customFormat="false" ht="13.5" hidden="false" customHeight="false" outlineLevel="0" collapsed="false">
      <c r="C764" s="671" t="s">
        <v>432</v>
      </c>
      <c r="D764" s="743" t="s">
        <v>1202</v>
      </c>
    </row>
    <row r="765" customFormat="false" ht="13.5" hidden="false" customHeight="false" outlineLevel="0" collapsed="false">
      <c r="C765" s="671" t="s">
        <v>432</v>
      </c>
      <c r="D765" s="743" t="s">
        <v>1203</v>
      </c>
    </row>
    <row r="766" customFormat="false" ht="13.5" hidden="false" customHeight="false" outlineLevel="0" collapsed="false">
      <c r="C766" s="671" t="s">
        <v>432</v>
      </c>
      <c r="D766" s="743" t="s">
        <v>1204</v>
      </c>
    </row>
    <row r="767" customFormat="false" ht="13.5" hidden="false" customHeight="false" outlineLevel="0" collapsed="false">
      <c r="C767" s="671" t="s">
        <v>432</v>
      </c>
      <c r="D767" s="743" t="s">
        <v>1205</v>
      </c>
    </row>
    <row r="768" customFormat="false" ht="13.5" hidden="false" customHeight="false" outlineLevel="0" collapsed="false">
      <c r="C768" s="671" t="s">
        <v>432</v>
      </c>
      <c r="D768" s="743" t="s">
        <v>1206</v>
      </c>
    </row>
    <row r="769" customFormat="false" ht="13.5" hidden="false" customHeight="false" outlineLevel="0" collapsed="false">
      <c r="C769" s="671" t="s">
        <v>432</v>
      </c>
      <c r="D769" s="743" t="s">
        <v>1207</v>
      </c>
    </row>
    <row r="770" customFormat="false" ht="13.5" hidden="false" customHeight="false" outlineLevel="0" collapsed="false">
      <c r="C770" s="671" t="s">
        <v>432</v>
      </c>
      <c r="D770" s="743" t="s">
        <v>1208</v>
      </c>
    </row>
    <row r="771" customFormat="false" ht="13.5" hidden="false" customHeight="false" outlineLevel="0" collapsed="false">
      <c r="C771" s="671" t="s">
        <v>432</v>
      </c>
      <c r="D771" s="743" t="s">
        <v>1209</v>
      </c>
    </row>
    <row r="772" customFormat="false" ht="13.5" hidden="false" customHeight="false" outlineLevel="0" collapsed="false">
      <c r="C772" s="671" t="s">
        <v>432</v>
      </c>
      <c r="D772" s="743" t="s">
        <v>1210</v>
      </c>
    </row>
    <row r="773" customFormat="false" ht="13.5" hidden="false" customHeight="false" outlineLevel="0" collapsed="false">
      <c r="C773" s="671" t="s">
        <v>432</v>
      </c>
      <c r="D773" s="743" t="s">
        <v>1211</v>
      </c>
    </row>
    <row r="774" customFormat="false" ht="13.5" hidden="false" customHeight="false" outlineLevel="0" collapsed="false">
      <c r="C774" s="671" t="s">
        <v>432</v>
      </c>
      <c r="D774" s="743" t="s">
        <v>1212</v>
      </c>
    </row>
    <row r="775" customFormat="false" ht="13.5" hidden="false" customHeight="false" outlineLevel="0" collapsed="false">
      <c r="C775" s="671" t="s">
        <v>432</v>
      </c>
      <c r="D775" s="743" t="s">
        <v>783</v>
      </c>
    </row>
    <row r="776" customFormat="false" ht="13.5" hidden="false" customHeight="false" outlineLevel="0" collapsed="false">
      <c r="C776" s="671" t="s">
        <v>434</v>
      </c>
      <c r="D776" s="743" t="s">
        <v>1213</v>
      </c>
    </row>
    <row r="777" customFormat="false" ht="13.5" hidden="false" customHeight="false" outlineLevel="0" collapsed="false">
      <c r="C777" s="671" t="s">
        <v>434</v>
      </c>
      <c r="D777" s="743" t="s">
        <v>1214</v>
      </c>
    </row>
    <row r="778" customFormat="false" ht="13.5" hidden="false" customHeight="false" outlineLevel="0" collapsed="false">
      <c r="C778" s="671" t="s">
        <v>434</v>
      </c>
      <c r="D778" s="743" t="s">
        <v>1215</v>
      </c>
    </row>
    <row r="779" customFormat="false" ht="13.5" hidden="false" customHeight="false" outlineLevel="0" collapsed="false">
      <c r="C779" s="671" t="s">
        <v>434</v>
      </c>
      <c r="D779" s="743" t="s">
        <v>1216</v>
      </c>
    </row>
    <row r="780" customFormat="false" ht="13.5" hidden="false" customHeight="false" outlineLevel="0" collapsed="false">
      <c r="C780" s="671" t="s">
        <v>434</v>
      </c>
      <c r="D780" s="743" t="s">
        <v>1217</v>
      </c>
    </row>
    <row r="781" customFormat="false" ht="13.5" hidden="false" customHeight="false" outlineLevel="0" collapsed="false">
      <c r="C781" s="671" t="s">
        <v>434</v>
      </c>
      <c r="D781" s="743" t="s">
        <v>1218</v>
      </c>
    </row>
    <row r="782" customFormat="false" ht="13.5" hidden="false" customHeight="false" outlineLevel="0" collapsed="false">
      <c r="C782" s="671" t="s">
        <v>434</v>
      </c>
      <c r="D782" s="743" t="s">
        <v>1219</v>
      </c>
    </row>
    <row r="783" customFormat="false" ht="13.5" hidden="false" customHeight="false" outlineLevel="0" collapsed="false">
      <c r="C783" s="671" t="s">
        <v>434</v>
      </c>
      <c r="D783" s="743" t="s">
        <v>1220</v>
      </c>
    </row>
    <row r="784" customFormat="false" ht="13.5" hidden="false" customHeight="false" outlineLevel="0" collapsed="false">
      <c r="C784" s="671" t="s">
        <v>434</v>
      </c>
      <c r="D784" s="743" t="s">
        <v>1221</v>
      </c>
    </row>
    <row r="785" customFormat="false" ht="13.5" hidden="false" customHeight="false" outlineLevel="0" collapsed="false">
      <c r="C785" s="671" t="s">
        <v>434</v>
      </c>
      <c r="D785" s="743" t="s">
        <v>1222</v>
      </c>
    </row>
    <row r="786" customFormat="false" ht="13.5" hidden="false" customHeight="false" outlineLevel="0" collapsed="false">
      <c r="C786" s="671" t="s">
        <v>434</v>
      </c>
      <c r="D786" s="743" t="s">
        <v>1223</v>
      </c>
    </row>
    <row r="787" customFormat="false" ht="13.5" hidden="false" customHeight="false" outlineLevel="0" collapsed="false">
      <c r="C787" s="671" t="s">
        <v>434</v>
      </c>
      <c r="D787" s="743" t="s">
        <v>1224</v>
      </c>
    </row>
    <row r="788" customFormat="false" ht="13.5" hidden="false" customHeight="false" outlineLevel="0" collapsed="false">
      <c r="C788" s="671" t="s">
        <v>434</v>
      </c>
      <c r="D788" s="743" t="s">
        <v>1225</v>
      </c>
    </row>
    <row r="789" customFormat="false" ht="13.5" hidden="false" customHeight="false" outlineLevel="0" collapsed="false">
      <c r="C789" s="671" t="s">
        <v>434</v>
      </c>
      <c r="D789" s="743" t="s">
        <v>1226</v>
      </c>
    </row>
    <row r="790" customFormat="false" ht="13.5" hidden="false" customHeight="false" outlineLevel="0" collapsed="false">
      <c r="C790" s="671" t="s">
        <v>434</v>
      </c>
      <c r="D790" s="743" t="s">
        <v>1227</v>
      </c>
    </row>
    <row r="791" customFormat="false" ht="13.5" hidden="false" customHeight="false" outlineLevel="0" collapsed="false">
      <c r="C791" s="671" t="s">
        <v>434</v>
      </c>
      <c r="D791" s="743" t="s">
        <v>1228</v>
      </c>
    </row>
    <row r="792" customFormat="false" ht="13.5" hidden="false" customHeight="false" outlineLevel="0" collapsed="false">
      <c r="C792" s="671" t="s">
        <v>434</v>
      </c>
      <c r="D792" s="743" t="s">
        <v>1229</v>
      </c>
    </row>
    <row r="793" customFormat="false" ht="13.5" hidden="false" customHeight="false" outlineLevel="0" collapsed="false">
      <c r="C793" s="671" t="s">
        <v>434</v>
      </c>
      <c r="D793" s="743" t="s">
        <v>1230</v>
      </c>
    </row>
    <row r="794" customFormat="false" ht="13.5" hidden="false" customHeight="false" outlineLevel="0" collapsed="false">
      <c r="C794" s="671" t="s">
        <v>434</v>
      </c>
      <c r="D794" s="743" t="s">
        <v>1231</v>
      </c>
    </row>
    <row r="795" customFormat="false" ht="13.5" hidden="false" customHeight="false" outlineLevel="0" collapsed="false">
      <c r="C795" s="671" t="s">
        <v>436</v>
      </c>
      <c r="D795" s="743" t="s">
        <v>1232</v>
      </c>
    </row>
    <row r="796" customFormat="false" ht="13.5" hidden="false" customHeight="false" outlineLevel="0" collapsed="false">
      <c r="C796" s="671" t="s">
        <v>436</v>
      </c>
      <c r="D796" s="743" t="s">
        <v>1233</v>
      </c>
    </row>
    <row r="797" customFormat="false" ht="13.5" hidden="false" customHeight="false" outlineLevel="0" collapsed="false">
      <c r="C797" s="671" t="s">
        <v>436</v>
      </c>
      <c r="D797" s="743" t="s">
        <v>1234</v>
      </c>
    </row>
    <row r="798" customFormat="false" ht="13.5" hidden="false" customHeight="false" outlineLevel="0" collapsed="false">
      <c r="C798" s="671" t="s">
        <v>436</v>
      </c>
      <c r="D798" s="743" t="s">
        <v>1235</v>
      </c>
    </row>
    <row r="799" customFormat="false" ht="13.5" hidden="false" customHeight="false" outlineLevel="0" collapsed="false">
      <c r="C799" s="671" t="s">
        <v>436</v>
      </c>
      <c r="D799" s="743" t="s">
        <v>1236</v>
      </c>
    </row>
    <row r="800" customFormat="false" ht="13.5" hidden="false" customHeight="false" outlineLevel="0" collapsed="false">
      <c r="C800" s="671" t="s">
        <v>436</v>
      </c>
      <c r="D800" s="743" t="s">
        <v>1237</v>
      </c>
    </row>
    <row r="801" customFormat="false" ht="13.5" hidden="false" customHeight="false" outlineLevel="0" collapsed="false">
      <c r="C801" s="671" t="s">
        <v>436</v>
      </c>
      <c r="D801" s="743" t="s">
        <v>1238</v>
      </c>
    </row>
    <row r="802" customFormat="false" ht="13.5" hidden="false" customHeight="false" outlineLevel="0" collapsed="false">
      <c r="C802" s="671" t="s">
        <v>436</v>
      </c>
      <c r="D802" s="743" t="s">
        <v>1239</v>
      </c>
    </row>
    <row r="803" customFormat="false" ht="13.5" hidden="false" customHeight="false" outlineLevel="0" collapsed="false">
      <c r="C803" s="671" t="s">
        <v>436</v>
      </c>
      <c r="D803" s="743" t="s">
        <v>1240</v>
      </c>
    </row>
    <row r="804" customFormat="false" ht="13.5" hidden="false" customHeight="false" outlineLevel="0" collapsed="false">
      <c r="C804" s="671" t="s">
        <v>436</v>
      </c>
      <c r="D804" s="743" t="s">
        <v>1241</v>
      </c>
    </row>
    <row r="805" customFormat="false" ht="13.5" hidden="false" customHeight="false" outlineLevel="0" collapsed="false">
      <c r="C805" s="671" t="s">
        <v>436</v>
      </c>
      <c r="D805" s="743" t="s">
        <v>611</v>
      </c>
    </row>
    <row r="806" customFormat="false" ht="13.5" hidden="false" customHeight="false" outlineLevel="0" collapsed="false">
      <c r="C806" s="671" t="s">
        <v>436</v>
      </c>
      <c r="D806" s="743" t="s">
        <v>1242</v>
      </c>
    </row>
    <row r="807" customFormat="false" ht="13.5" hidden="false" customHeight="false" outlineLevel="0" collapsed="false">
      <c r="C807" s="671" t="s">
        <v>436</v>
      </c>
      <c r="D807" s="743" t="s">
        <v>1243</v>
      </c>
    </row>
    <row r="808" customFormat="false" ht="13.5" hidden="false" customHeight="false" outlineLevel="0" collapsed="false">
      <c r="C808" s="671" t="s">
        <v>436</v>
      </c>
      <c r="D808" s="743" t="s">
        <v>1244</v>
      </c>
    </row>
    <row r="809" customFormat="false" ht="13.5" hidden="false" customHeight="false" outlineLevel="0" collapsed="false">
      <c r="C809" s="671" t="s">
        <v>436</v>
      </c>
      <c r="D809" s="743" t="s">
        <v>1245</v>
      </c>
    </row>
    <row r="810" customFormat="false" ht="13.5" hidden="false" customHeight="false" outlineLevel="0" collapsed="false">
      <c r="C810" s="671" t="s">
        <v>436</v>
      </c>
      <c r="D810" s="743" t="s">
        <v>1246</v>
      </c>
    </row>
    <row r="811" customFormat="false" ht="13.5" hidden="false" customHeight="false" outlineLevel="0" collapsed="false">
      <c r="C811" s="671" t="s">
        <v>436</v>
      </c>
      <c r="D811" s="743" t="s">
        <v>1247</v>
      </c>
    </row>
    <row r="812" customFormat="false" ht="13.5" hidden="false" customHeight="false" outlineLevel="0" collapsed="false">
      <c r="C812" s="671" t="s">
        <v>438</v>
      </c>
      <c r="D812" s="743" t="s">
        <v>1248</v>
      </c>
    </row>
    <row r="813" customFormat="false" ht="13.5" hidden="false" customHeight="false" outlineLevel="0" collapsed="false">
      <c r="C813" s="671" t="s">
        <v>438</v>
      </c>
      <c r="D813" s="743" t="s">
        <v>1249</v>
      </c>
    </row>
    <row r="814" customFormat="false" ht="13.5" hidden="false" customHeight="false" outlineLevel="0" collapsed="false">
      <c r="C814" s="671" t="s">
        <v>438</v>
      </c>
      <c r="D814" s="743" t="s">
        <v>1250</v>
      </c>
    </row>
    <row r="815" customFormat="false" ht="13.5" hidden="false" customHeight="false" outlineLevel="0" collapsed="false">
      <c r="C815" s="671" t="s">
        <v>438</v>
      </c>
      <c r="D815" s="743" t="s">
        <v>1251</v>
      </c>
    </row>
    <row r="816" customFormat="false" ht="13.5" hidden="false" customHeight="false" outlineLevel="0" collapsed="false">
      <c r="C816" s="671" t="s">
        <v>438</v>
      </c>
      <c r="D816" s="743" t="s">
        <v>1252</v>
      </c>
    </row>
    <row r="817" customFormat="false" ht="13.5" hidden="false" customHeight="false" outlineLevel="0" collapsed="false">
      <c r="C817" s="671" t="s">
        <v>438</v>
      </c>
      <c r="D817" s="743" t="s">
        <v>1253</v>
      </c>
    </row>
    <row r="818" customFormat="false" ht="13.5" hidden="false" customHeight="false" outlineLevel="0" collapsed="false">
      <c r="C818" s="671" t="s">
        <v>438</v>
      </c>
      <c r="D818" s="743" t="s">
        <v>1254</v>
      </c>
    </row>
    <row r="819" customFormat="false" ht="13.5" hidden="false" customHeight="false" outlineLevel="0" collapsed="false">
      <c r="C819" s="671" t="s">
        <v>438</v>
      </c>
      <c r="D819" s="743" t="s">
        <v>1255</v>
      </c>
    </row>
    <row r="820" customFormat="false" ht="13.5" hidden="false" customHeight="false" outlineLevel="0" collapsed="false">
      <c r="C820" s="671" t="s">
        <v>438</v>
      </c>
      <c r="D820" s="743" t="s">
        <v>1256</v>
      </c>
    </row>
    <row r="821" customFormat="false" ht="13.5" hidden="false" customHeight="false" outlineLevel="0" collapsed="false">
      <c r="C821" s="671" t="s">
        <v>438</v>
      </c>
      <c r="D821" s="743" t="s">
        <v>1257</v>
      </c>
    </row>
    <row r="822" customFormat="false" ht="13.5" hidden="false" customHeight="false" outlineLevel="0" collapsed="false">
      <c r="C822" s="671" t="s">
        <v>438</v>
      </c>
      <c r="D822" s="743" t="s">
        <v>1258</v>
      </c>
    </row>
    <row r="823" customFormat="false" ht="13.5" hidden="false" customHeight="false" outlineLevel="0" collapsed="false">
      <c r="C823" s="671" t="s">
        <v>438</v>
      </c>
      <c r="D823" s="743" t="s">
        <v>1259</v>
      </c>
    </row>
    <row r="824" customFormat="false" ht="13.5" hidden="false" customHeight="false" outlineLevel="0" collapsed="false">
      <c r="C824" s="671" t="s">
        <v>438</v>
      </c>
      <c r="D824" s="743" t="s">
        <v>1260</v>
      </c>
    </row>
    <row r="825" customFormat="false" ht="13.5" hidden="false" customHeight="false" outlineLevel="0" collapsed="false">
      <c r="C825" s="671" t="s">
        <v>438</v>
      </c>
      <c r="D825" s="743" t="s">
        <v>1261</v>
      </c>
    </row>
    <row r="826" customFormat="false" ht="13.5" hidden="false" customHeight="false" outlineLevel="0" collapsed="false">
      <c r="C826" s="671" t="s">
        <v>438</v>
      </c>
      <c r="D826" s="743" t="s">
        <v>1262</v>
      </c>
    </row>
    <row r="827" customFormat="false" ht="13.5" hidden="false" customHeight="false" outlineLevel="0" collapsed="false">
      <c r="C827" s="671" t="s">
        <v>438</v>
      </c>
      <c r="D827" s="743" t="s">
        <v>1263</v>
      </c>
    </row>
    <row r="828" customFormat="false" ht="13.5" hidden="false" customHeight="false" outlineLevel="0" collapsed="false">
      <c r="C828" s="671" t="s">
        <v>438</v>
      </c>
      <c r="D828" s="743" t="s">
        <v>670</v>
      </c>
    </row>
    <row r="829" customFormat="false" ht="13.5" hidden="false" customHeight="false" outlineLevel="0" collapsed="false">
      <c r="C829" s="671" t="s">
        <v>438</v>
      </c>
      <c r="D829" s="743" t="s">
        <v>1264</v>
      </c>
    </row>
    <row r="830" customFormat="false" ht="13.5" hidden="false" customHeight="false" outlineLevel="0" collapsed="false">
      <c r="C830" s="671" t="s">
        <v>438</v>
      </c>
      <c r="D830" s="743" t="s">
        <v>1265</v>
      </c>
    </row>
    <row r="831" customFormat="false" ht="13.5" hidden="false" customHeight="false" outlineLevel="0" collapsed="false">
      <c r="C831" s="671" t="s">
        <v>438</v>
      </c>
      <c r="D831" s="743" t="s">
        <v>1266</v>
      </c>
    </row>
    <row r="832" customFormat="false" ht="13.5" hidden="false" customHeight="false" outlineLevel="0" collapsed="false">
      <c r="C832" s="671" t="s">
        <v>438</v>
      </c>
      <c r="D832" s="743" t="s">
        <v>1267</v>
      </c>
    </row>
    <row r="833" customFormat="false" ht="13.5" hidden="false" customHeight="false" outlineLevel="0" collapsed="false">
      <c r="C833" s="671" t="s">
        <v>438</v>
      </c>
      <c r="D833" s="743" t="s">
        <v>1268</v>
      </c>
    </row>
    <row r="834" customFormat="false" ht="13.5" hidden="false" customHeight="false" outlineLevel="0" collapsed="false">
      <c r="C834" s="671" t="s">
        <v>438</v>
      </c>
      <c r="D834" s="743" t="s">
        <v>1269</v>
      </c>
    </row>
    <row r="835" customFormat="false" ht="13.5" hidden="false" customHeight="false" outlineLevel="0" collapsed="false">
      <c r="C835" s="671" t="s">
        <v>438</v>
      </c>
      <c r="D835" s="743" t="s">
        <v>1270</v>
      </c>
    </row>
    <row r="836" customFormat="false" ht="13.5" hidden="false" customHeight="false" outlineLevel="0" collapsed="false">
      <c r="C836" s="671" t="s">
        <v>438</v>
      </c>
      <c r="D836" s="743" t="s">
        <v>1271</v>
      </c>
    </row>
    <row r="837" customFormat="false" ht="13.5" hidden="false" customHeight="false" outlineLevel="0" collapsed="false">
      <c r="C837" s="671" t="s">
        <v>438</v>
      </c>
      <c r="D837" s="743" t="s">
        <v>1272</v>
      </c>
    </row>
    <row r="838" customFormat="false" ht="13.5" hidden="false" customHeight="false" outlineLevel="0" collapsed="false">
      <c r="C838" s="671" t="s">
        <v>438</v>
      </c>
      <c r="D838" s="743" t="s">
        <v>1273</v>
      </c>
    </row>
    <row r="839" customFormat="false" ht="13.5" hidden="false" customHeight="false" outlineLevel="0" collapsed="false">
      <c r="C839" s="671" t="s">
        <v>440</v>
      </c>
      <c r="D839" s="743" t="s">
        <v>1274</v>
      </c>
    </row>
    <row r="840" customFormat="false" ht="13.5" hidden="false" customHeight="false" outlineLevel="0" collapsed="false">
      <c r="C840" s="671" t="s">
        <v>440</v>
      </c>
      <c r="D840" s="743" t="s">
        <v>1275</v>
      </c>
    </row>
    <row r="841" customFormat="false" ht="13.5" hidden="false" customHeight="false" outlineLevel="0" collapsed="false">
      <c r="C841" s="671" t="s">
        <v>440</v>
      </c>
      <c r="D841" s="743" t="s">
        <v>1276</v>
      </c>
    </row>
    <row r="842" customFormat="false" ht="13.5" hidden="false" customHeight="false" outlineLevel="0" collapsed="false">
      <c r="C842" s="671" t="s">
        <v>440</v>
      </c>
      <c r="D842" s="743" t="s">
        <v>1277</v>
      </c>
    </row>
    <row r="843" customFormat="false" ht="13.5" hidden="false" customHeight="false" outlineLevel="0" collapsed="false">
      <c r="C843" s="671" t="s">
        <v>440</v>
      </c>
      <c r="D843" s="743" t="s">
        <v>1278</v>
      </c>
    </row>
    <row r="844" customFormat="false" ht="13.5" hidden="false" customHeight="false" outlineLevel="0" collapsed="false">
      <c r="C844" s="671" t="s">
        <v>440</v>
      </c>
      <c r="D844" s="743" t="s">
        <v>1279</v>
      </c>
    </row>
    <row r="845" customFormat="false" ht="13.5" hidden="false" customHeight="false" outlineLevel="0" collapsed="false">
      <c r="C845" s="671" t="s">
        <v>440</v>
      </c>
      <c r="D845" s="743" t="s">
        <v>1280</v>
      </c>
    </row>
    <row r="846" customFormat="false" ht="13.5" hidden="false" customHeight="false" outlineLevel="0" collapsed="false">
      <c r="C846" s="671" t="s">
        <v>440</v>
      </c>
      <c r="D846" s="743" t="s">
        <v>1281</v>
      </c>
    </row>
    <row r="847" customFormat="false" ht="13.5" hidden="false" customHeight="false" outlineLevel="0" collapsed="false">
      <c r="C847" s="671" t="s">
        <v>440</v>
      </c>
      <c r="D847" s="743" t="s">
        <v>1282</v>
      </c>
    </row>
    <row r="848" customFormat="false" ht="13.5" hidden="false" customHeight="false" outlineLevel="0" collapsed="false">
      <c r="C848" s="671" t="s">
        <v>440</v>
      </c>
      <c r="D848" s="743" t="s">
        <v>1283</v>
      </c>
    </row>
    <row r="849" customFormat="false" ht="13.5" hidden="false" customHeight="false" outlineLevel="0" collapsed="false">
      <c r="C849" s="671" t="s">
        <v>440</v>
      </c>
      <c r="D849" s="743" t="s">
        <v>1284</v>
      </c>
    </row>
    <row r="850" customFormat="false" ht="13.5" hidden="false" customHeight="false" outlineLevel="0" collapsed="false">
      <c r="C850" s="671" t="s">
        <v>440</v>
      </c>
      <c r="D850" s="743" t="s">
        <v>1285</v>
      </c>
    </row>
    <row r="851" customFormat="false" ht="13.5" hidden="false" customHeight="false" outlineLevel="0" collapsed="false">
      <c r="C851" s="671" t="s">
        <v>440</v>
      </c>
      <c r="D851" s="743" t="s">
        <v>1286</v>
      </c>
    </row>
    <row r="852" customFormat="false" ht="13.5" hidden="false" customHeight="false" outlineLevel="0" collapsed="false">
      <c r="C852" s="671" t="s">
        <v>440</v>
      </c>
      <c r="D852" s="743" t="s">
        <v>1287</v>
      </c>
    </row>
    <row r="853" customFormat="false" ht="13.5" hidden="false" customHeight="false" outlineLevel="0" collapsed="false">
      <c r="C853" s="671" t="s">
        <v>440</v>
      </c>
      <c r="D853" s="743" t="s">
        <v>1288</v>
      </c>
    </row>
    <row r="854" customFormat="false" ht="13.5" hidden="false" customHeight="false" outlineLevel="0" collapsed="false">
      <c r="C854" s="671" t="s">
        <v>440</v>
      </c>
      <c r="D854" s="743" t="s">
        <v>1289</v>
      </c>
    </row>
    <row r="855" customFormat="false" ht="13.5" hidden="false" customHeight="false" outlineLevel="0" collapsed="false">
      <c r="C855" s="671" t="s">
        <v>440</v>
      </c>
      <c r="D855" s="743" t="s">
        <v>1290</v>
      </c>
    </row>
    <row r="856" customFormat="false" ht="13.5" hidden="false" customHeight="false" outlineLevel="0" collapsed="false">
      <c r="C856" s="671" t="s">
        <v>440</v>
      </c>
      <c r="D856" s="743" t="s">
        <v>1291</v>
      </c>
    </row>
    <row r="857" customFormat="false" ht="13.5" hidden="false" customHeight="false" outlineLevel="0" collapsed="false">
      <c r="C857" s="671" t="s">
        <v>440</v>
      </c>
      <c r="D857" s="743" t="s">
        <v>1292</v>
      </c>
    </row>
    <row r="858" customFormat="false" ht="13.5" hidden="false" customHeight="false" outlineLevel="0" collapsed="false">
      <c r="C858" s="671" t="s">
        <v>440</v>
      </c>
      <c r="D858" s="743" t="s">
        <v>1293</v>
      </c>
    </row>
    <row r="859" customFormat="false" ht="13.5" hidden="false" customHeight="false" outlineLevel="0" collapsed="false">
      <c r="C859" s="671" t="s">
        <v>440</v>
      </c>
      <c r="D859" s="743" t="s">
        <v>1294</v>
      </c>
    </row>
    <row r="860" customFormat="false" ht="13.5" hidden="false" customHeight="false" outlineLevel="0" collapsed="false">
      <c r="C860" s="671" t="s">
        <v>440</v>
      </c>
      <c r="D860" s="743" t="s">
        <v>944</v>
      </c>
    </row>
    <row r="861" customFormat="false" ht="13.5" hidden="false" customHeight="false" outlineLevel="0" collapsed="false">
      <c r="C861" s="671" t="s">
        <v>440</v>
      </c>
      <c r="D861" s="743" t="s">
        <v>1295</v>
      </c>
    </row>
    <row r="862" customFormat="false" ht="13.5" hidden="false" customHeight="false" outlineLevel="0" collapsed="false">
      <c r="C862" s="671" t="s">
        <v>440</v>
      </c>
      <c r="D862" s="743" t="s">
        <v>1296</v>
      </c>
    </row>
    <row r="863" customFormat="false" ht="13.5" hidden="false" customHeight="false" outlineLevel="0" collapsed="false">
      <c r="C863" s="671" t="s">
        <v>440</v>
      </c>
      <c r="D863" s="743" t="s">
        <v>1297</v>
      </c>
    </row>
    <row r="864" customFormat="false" ht="13.5" hidden="false" customHeight="false" outlineLevel="0" collapsed="false">
      <c r="C864" s="671" t="s">
        <v>440</v>
      </c>
      <c r="D864" s="743" t="s">
        <v>1298</v>
      </c>
    </row>
    <row r="865" customFormat="false" ht="13.5" hidden="false" customHeight="false" outlineLevel="0" collapsed="false">
      <c r="C865" s="671" t="s">
        <v>440</v>
      </c>
      <c r="D865" s="743" t="s">
        <v>1299</v>
      </c>
    </row>
    <row r="866" customFormat="false" ht="13.5" hidden="false" customHeight="false" outlineLevel="0" collapsed="false">
      <c r="C866" s="671" t="s">
        <v>440</v>
      </c>
      <c r="D866" s="743" t="s">
        <v>1300</v>
      </c>
    </row>
    <row r="867" customFormat="false" ht="13.5" hidden="false" customHeight="false" outlineLevel="0" collapsed="false">
      <c r="C867" s="671" t="s">
        <v>440</v>
      </c>
      <c r="D867" s="743" t="s">
        <v>1301</v>
      </c>
    </row>
    <row r="868" customFormat="false" ht="13.5" hidden="false" customHeight="false" outlineLevel="0" collapsed="false">
      <c r="C868" s="671" t="s">
        <v>440</v>
      </c>
      <c r="D868" s="743" t="s">
        <v>1302</v>
      </c>
    </row>
    <row r="869" customFormat="false" ht="13.5" hidden="false" customHeight="false" outlineLevel="0" collapsed="false">
      <c r="C869" s="671" t="s">
        <v>440</v>
      </c>
      <c r="D869" s="743" t="s">
        <v>1303</v>
      </c>
    </row>
    <row r="870" customFormat="false" ht="13.5" hidden="false" customHeight="false" outlineLevel="0" collapsed="false">
      <c r="C870" s="671" t="s">
        <v>440</v>
      </c>
      <c r="D870" s="743" t="s">
        <v>1304</v>
      </c>
    </row>
    <row r="871" customFormat="false" ht="13.5" hidden="false" customHeight="false" outlineLevel="0" collapsed="false">
      <c r="C871" s="671" t="s">
        <v>440</v>
      </c>
      <c r="D871" s="743" t="s">
        <v>1305</v>
      </c>
    </row>
    <row r="872" customFormat="false" ht="13.5" hidden="false" customHeight="false" outlineLevel="0" collapsed="false">
      <c r="C872" s="671" t="s">
        <v>440</v>
      </c>
      <c r="D872" s="743" t="s">
        <v>1306</v>
      </c>
    </row>
    <row r="873" customFormat="false" ht="13.5" hidden="false" customHeight="false" outlineLevel="0" collapsed="false">
      <c r="C873" s="671" t="s">
        <v>440</v>
      </c>
      <c r="D873" s="743" t="s">
        <v>1307</v>
      </c>
    </row>
    <row r="874" customFormat="false" ht="13.5" hidden="false" customHeight="false" outlineLevel="0" collapsed="false">
      <c r="C874" s="671" t="s">
        <v>440</v>
      </c>
      <c r="D874" s="743" t="s">
        <v>1308</v>
      </c>
    </row>
    <row r="875" customFormat="false" ht="13.5" hidden="false" customHeight="false" outlineLevel="0" collapsed="false">
      <c r="C875" s="671" t="s">
        <v>440</v>
      </c>
      <c r="D875" s="743" t="s">
        <v>1309</v>
      </c>
    </row>
    <row r="876" customFormat="false" ht="13.5" hidden="false" customHeight="false" outlineLevel="0" collapsed="false">
      <c r="C876" s="671" t="s">
        <v>440</v>
      </c>
      <c r="D876" s="743" t="s">
        <v>1310</v>
      </c>
    </row>
    <row r="877" customFormat="false" ht="13.5" hidden="false" customHeight="false" outlineLevel="0" collapsed="false">
      <c r="C877" s="671" t="s">
        <v>440</v>
      </c>
      <c r="D877" s="743" t="s">
        <v>1311</v>
      </c>
    </row>
    <row r="878" customFormat="false" ht="13.5" hidden="false" customHeight="false" outlineLevel="0" collapsed="false">
      <c r="C878" s="671" t="s">
        <v>440</v>
      </c>
      <c r="D878" s="743" t="s">
        <v>1312</v>
      </c>
    </row>
    <row r="879" customFormat="false" ht="13.5" hidden="false" customHeight="false" outlineLevel="0" collapsed="false">
      <c r="C879" s="671" t="s">
        <v>440</v>
      </c>
      <c r="D879" s="743" t="s">
        <v>1313</v>
      </c>
    </row>
    <row r="880" customFormat="false" ht="13.5" hidden="false" customHeight="false" outlineLevel="0" collapsed="false">
      <c r="C880" s="671" t="s">
        <v>440</v>
      </c>
      <c r="D880" s="743" t="s">
        <v>1314</v>
      </c>
    </row>
    <row r="881" customFormat="false" ht="13.5" hidden="false" customHeight="false" outlineLevel="0" collapsed="false">
      <c r="C881" s="671" t="s">
        <v>440</v>
      </c>
      <c r="D881" s="743" t="s">
        <v>1315</v>
      </c>
    </row>
    <row r="882" customFormat="false" ht="13.5" hidden="false" customHeight="false" outlineLevel="0" collapsed="false">
      <c r="C882" s="671" t="s">
        <v>440</v>
      </c>
      <c r="D882" s="743" t="s">
        <v>1316</v>
      </c>
    </row>
    <row r="883" customFormat="false" ht="13.5" hidden="false" customHeight="false" outlineLevel="0" collapsed="false">
      <c r="C883" s="671" t="s">
        <v>440</v>
      </c>
      <c r="D883" s="743" t="s">
        <v>1317</v>
      </c>
    </row>
    <row r="884" customFormat="false" ht="13.5" hidden="false" customHeight="false" outlineLevel="0" collapsed="false">
      <c r="C884" s="671" t="s">
        <v>440</v>
      </c>
      <c r="D884" s="743" t="s">
        <v>1318</v>
      </c>
    </row>
    <row r="885" customFormat="false" ht="13.5" hidden="false" customHeight="false" outlineLevel="0" collapsed="false">
      <c r="C885" s="671" t="s">
        <v>440</v>
      </c>
      <c r="D885" s="743" t="s">
        <v>1319</v>
      </c>
    </row>
    <row r="886" customFormat="false" ht="13.5" hidden="false" customHeight="false" outlineLevel="0" collapsed="false">
      <c r="C886" s="671" t="s">
        <v>440</v>
      </c>
      <c r="D886" s="743" t="s">
        <v>1320</v>
      </c>
    </row>
    <row r="887" customFormat="false" ht="13.5" hidden="false" customHeight="false" outlineLevel="0" collapsed="false">
      <c r="C887" s="671" t="s">
        <v>440</v>
      </c>
      <c r="D887" s="743" t="s">
        <v>1321</v>
      </c>
    </row>
    <row r="888" customFormat="false" ht="13.5" hidden="false" customHeight="false" outlineLevel="0" collapsed="false">
      <c r="C888" s="671" t="s">
        <v>440</v>
      </c>
      <c r="D888" s="743" t="s">
        <v>1322</v>
      </c>
    </row>
    <row r="889" customFormat="false" ht="13.5" hidden="false" customHeight="false" outlineLevel="0" collapsed="false">
      <c r="C889" s="671" t="s">
        <v>440</v>
      </c>
      <c r="D889" s="743" t="s">
        <v>1323</v>
      </c>
    </row>
    <row r="890" customFormat="false" ht="13.5" hidden="false" customHeight="false" outlineLevel="0" collapsed="false">
      <c r="C890" s="671" t="s">
        <v>440</v>
      </c>
      <c r="D890" s="743" t="s">
        <v>1324</v>
      </c>
    </row>
    <row r="891" customFormat="false" ht="13.5" hidden="false" customHeight="false" outlineLevel="0" collapsed="false">
      <c r="C891" s="671" t="s">
        <v>440</v>
      </c>
      <c r="D891" s="743" t="s">
        <v>1325</v>
      </c>
    </row>
    <row r="892" customFormat="false" ht="13.5" hidden="false" customHeight="false" outlineLevel="0" collapsed="false">
      <c r="C892" s="671" t="s">
        <v>440</v>
      </c>
      <c r="D892" s="743" t="s">
        <v>1326</v>
      </c>
    </row>
    <row r="893" customFormat="false" ht="13.5" hidden="false" customHeight="false" outlineLevel="0" collapsed="false">
      <c r="C893" s="671" t="s">
        <v>440</v>
      </c>
      <c r="D893" s="743" t="s">
        <v>1327</v>
      </c>
    </row>
    <row r="894" customFormat="false" ht="13.5" hidden="false" customHeight="false" outlineLevel="0" collapsed="false">
      <c r="C894" s="671" t="s">
        <v>440</v>
      </c>
      <c r="D894" s="743" t="s">
        <v>1328</v>
      </c>
    </row>
    <row r="895" customFormat="false" ht="13.5" hidden="false" customHeight="false" outlineLevel="0" collapsed="false">
      <c r="C895" s="671" t="s">
        <v>440</v>
      </c>
      <c r="D895" s="743" t="s">
        <v>1329</v>
      </c>
    </row>
    <row r="896" customFormat="false" ht="13.5" hidden="false" customHeight="false" outlineLevel="0" collapsed="false">
      <c r="C896" s="671" t="s">
        <v>440</v>
      </c>
      <c r="D896" s="743" t="s">
        <v>1330</v>
      </c>
    </row>
    <row r="897" customFormat="false" ht="13.5" hidden="false" customHeight="false" outlineLevel="0" collapsed="false">
      <c r="C897" s="671" t="s">
        <v>440</v>
      </c>
      <c r="D897" s="743" t="s">
        <v>1331</v>
      </c>
    </row>
    <row r="898" customFormat="false" ht="13.5" hidden="false" customHeight="false" outlineLevel="0" collapsed="false">
      <c r="C898" s="671" t="s">
        <v>440</v>
      </c>
      <c r="D898" s="743" t="s">
        <v>1332</v>
      </c>
    </row>
    <row r="899" customFormat="false" ht="13.5" hidden="false" customHeight="false" outlineLevel="0" collapsed="false">
      <c r="C899" s="671" t="s">
        <v>440</v>
      </c>
      <c r="D899" s="743" t="s">
        <v>1333</v>
      </c>
    </row>
    <row r="900" customFormat="false" ht="13.5" hidden="false" customHeight="false" outlineLevel="0" collapsed="false">
      <c r="C900" s="671" t="s">
        <v>440</v>
      </c>
      <c r="D900" s="743" t="s">
        <v>1334</v>
      </c>
    </row>
    <row r="901" customFormat="false" ht="13.5" hidden="false" customHeight="false" outlineLevel="0" collapsed="false">
      <c r="C901" s="671" t="s">
        <v>440</v>
      </c>
      <c r="D901" s="743" t="s">
        <v>1335</v>
      </c>
    </row>
    <row r="902" customFormat="false" ht="13.5" hidden="false" customHeight="false" outlineLevel="0" collapsed="false">
      <c r="C902" s="671" t="s">
        <v>440</v>
      </c>
      <c r="D902" s="743" t="s">
        <v>611</v>
      </c>
    </row>
    <row r="903" customFormat="false" ht="13.5" hidden="false" customHeight="false" outlineLevel="0" collapsed="false">
      <c r="C903" s="671" t="s">
        <v>440</v>
      </c>
      <c r="D903" s="743" t="s">
        <v>1336</v>
      </c>
    </row>
    <row r="904" customFormat="false" ht="13.5" hidden="false" customHeight="false" outlineLevel="0" collapsed="false">
      <c r="C904" s="671" t="s">
        <v>440</v>
      </c>
      <c r="D904" s="743" t="s">
        <v>1337</v>
      </c>
    </row>
    <row r="905" customFormat="false" ht="13.5" hidden="false" customHeight="false" outlineLevel="0" collapsed="false">
      <c r="C905" s="671" t="s">
        <v>440</v>
      </c>
      <c r="D905" s="743" t="s">
        <v>1338</v>
      </c>
    </row>
    <row r="906" customFormat="false" ht="13.5" hidden="false" customHeight="false" outlineLevel="0" collapsed="false">
      <c r="C906" s="671" t="s">
        <v>440</v>
      </c>
      <c r="D906" s="743" t="s">
        <v>1339</v>
      </c>
    </row>
    <row r="907" customFormat="false" ht="13.5" hidden="false" customHeight="false" outlineLevel="0" collapsed="false">
      <c r="C907" s="671" t="s">
        <v>440</v>
      </c>
      <c r="D907" s="743" t="s">
        <v>1340</v>
      </c>
    </row>
    <row r="908" customFormat="false" ht="13.5" hidden="false" customHeight="false" outlineLevel="0" collapsed="false">
      <c r="C908" s="671" t="s">
        <v>440</v>
      </c>
      <c r="D908" s="743" t="s">
        <v>950</v>
      </c>
    </row>
    <row r="909" customFormat="false" ht="13.5" hidden="false" customHeight="false" outlineLevel="0" collapsed="false">
      <c r="C909" s="671" t="s">
        <v>440</v>
      </c>
      <c r="D909" s="743" t="s">
        <v>1341</v>
      </c>
    </row>
    <row r="910" customFormat="false" ht="13.5" hidden="false" customHeight="false" outlineLevel="0" collapsed="false">
      <c r="C910" s="671" t="s">
        <v>440</v>
      </c>
      <c r="D910" s="743" t="s">
        <v>1342</v>
      </c>
    </row>
    <row r="911" customFormat="false" ht="13.5" hidden="false" customHeight="false" outlineLevel="0" collapsed="false">
      <c r="C911" s="671" t="s">
        <v>440</v>
      </c>
      <c r="D911" s="743" t="s">
        <v>1343</v>
      </c>
    </row>
    <row r="912" customFormat="false" ht="13.5" hidden="false" customHeight="false" outlineLevel="0" collapsed="false">
      <c r="C912" s="671" t="s">
        <v>440</v>
      </c>
      <c r="D912" s="743" t="s">
        <v>1344</v>
      </c>
    </row>
    <row r="913" customFormat="false" ht="13.5" hidden="false" customHeight="false" outlineLevel="0" collapsed="false">
      <c r="C913" s="671" t="s">
        <v>440</v>
      </c>
      <c r="D913" s="743" t="s">
        <v>1345</v>
      </c>
    </row>
    <row r="914" customFormat="false" ht="13.5" hidden="false" customHeight="false" outlineLevel="0" collapsed="false">
      <c r="C914" s="671" t="s">
        <v>440</v>
      </c>
      <c r="D914" s="743" t="s">
        <v>1346</v>
      </c>
    </row>
    <row r="915" customFormat="false" ht="13.5" hidden="false" customHeight="false" outlineLevel="0" collapsed="false">
      <c r="C915" s="671" t="s">
        <v>440</v>
      </c>
      <c r="D915" s="743" t="s">
        <v>1347</v>
      </c>
      <c r="E915" s="745"/>
    </row>
    <row r="916" customFormat="false" ht="13.5" hidden="false" customHeight="false" outlineLevel="0" collapsed="false">
      <c r="C916" s="671" t="s">
        <v>442</v>
      </c>
      <c r="D916" s="743" t="s">
        <v>1348</v>
      </c>
    </row>
    <row r="917" customFormat="false" ht="13.5" hidden="false" customHeight="false" outlineLevel="0" collapsed="false">
      <c r="C917" s="671" t="s">
        <v>442</v>
      </c>
      <c r="D917" s="743" t="s">
        <v>1349</v>
      </c>
    </row>
    <row r="918" customFormat="false" ht="13.5" hidden="false" customHeight="false" outlineLevel="0" collapsed="false">
      <c r="C918" s="671" t="s">
        <v>442</v>
      </c>
      <c r="D918" s="743" t="s">
        <v>1350</v>
      </c>
    </row>
    <row r="919" customFormat="false" ht="13.5" hidden="false" customHeight="false" outlineLevel="0" collapsed="false">
      <c r="C919" s="671" t="s">
        <v>442</v>
      </c>
      <c r="D919" s="743" t="s">
        <v>1351</v>
      </c>
    </row>
    <row r="920" customFormat="false" ht="13.5" hidden="false" customHeight="false" outlineLevel="0" collapsed="false">
      <c r="C920" s="671" t="s">
        <v>442</v>
      </c>
      <c r="D920" s="743" t="s">
        <v>1352</v>
      </c>
    </row>
    <row r="921" customFormat="false" ht="13.5" hidden="false" customHeight="false" outlineLevel="0" collapsed="false">
      <c r="C921" s="671" t="s">
        <v>442</v>
      </c>
      <c r="D921" s="743" t="s">
        <v>1353</v>
      </c>
    </row>
    <row r="922" customFormat="false" ht="13.5" hidden="false" customHeight="false" outlineLevel="0" collapsed="false">
      <c r="C922" s="671" t="s">
        <v>442</v>
      </c>
      <c r="D922" s="743" t="s">
        <v>1354</v>
      </c>
    </row>
    <row r="923" customFormat="false" ht="13.5" hidden="false" customHeight="false" outlineLevel="0" collapsed="false">
      <c r="C923" s="671" t="s">
        <v>442</v>
      </c>
      <c r="D923" s="743" t="s">
        <v>1355</v>
      </c>
    </row>
    <row r="924" customFormat="false" ht="13.5" hidden="false" customHeight="false" outlineLevel="0" collapsed="false">
      <c r="C924" s="671" t="s">
        <v>442</v>
      </c>
      <c r="D924" s="743" t="s">
        <v>1356</v>
      </c>
    </row>
    <row r="925" customFormat="false" ht="13.5" hidden="false" customHeight="false" outlineLevel="0" collapsed="false">
      <c r="C925" s="671" t="s">
        <v>442</v>
      </c>
      <c r="D925" s="743" t="s">
        <v>1357</v>
      </c>
    </row>
    <row r="926" customFormat="false" ht="13.5" hidden="false" customHeight="false" outlineLevel="0" collapsed="false">
      <c r="C926" s="671" t="s">
        <v>442</v>
      </c>
      <c r="D926" s="743" t="s">
        <v>1358</v>
      </c>
    </row>
    <row r="927" customFormat="false" ht="13.5" hidden="false" customHeight="false" outlineLevel="0" collapsed="false">
      <c r="C927" s="671" t="s">
        <v>442</v>
      </c>
      <c r="D927" s="743" t="s">
        <v>1359</v>
      </c>
    </row>
    <row r="928" customFormat="false" ht="13.5" hidden="false" customHeight="false" outlineLevel="0" collapsed="false">
      <c r="C928" s="671" t="s">
        <v>442</v>
      </c>
      <c r="D928" s="743" t="s">
        <v>1360</v>
      </c>
    </row>
    <row r="929" customFormat="false" ht="13.5" hidden="false" customHeight="false" outlineLevel="0" collapsed="false">
      <c r="C929" s="671" t="s">
        <v>442</v>
      </c>
      <c r="D929" s="743" t="s">
        <v>1361</v>
      </c>
    </row>
    <row r="930" customFormat="false" ht="13.5" hidden="false" customHeight="false" outlineLevel="0" collapsed="false">
      <c r="C930" s="671" t="s">
        <v>442</v>
      </c>
      <c r="D930" s="743" t="s">
        <v>1362</v>
      </c>
    </row>
    <row r="931" customFormat="false" ht="13.5" hidden="false" customHeight="false" outlineLevel="0" collapsed="false">
      <c r="C931" s="671" t="s">
        <v>442</v>
      </c>
      <c r="D931" s="743" t="s">
        <v>1363</v>
      </c>
    </row>
    <row r="932" customFormat="false" ht="13.5" hidden="false" customHeight="false" outlineLevel="0" collapsed="false">
      <c r="C932" s="671" t="s">
        <v>442</v>
      </c>
      <c r="D932" s="743" t="s">
        <v>1364</v>
      </c>
    </row>
    <row r="933" customFormat="false" ht="13.5" hidden="false" customHeight="false" outlineLevel="0" collapsed="false">
      <c r="C933" s="671" t="s">
        <v>442</v>
      </c>
      <c r="D933" s="743" t="s">
        <v>1365</v>
      </c>
    </row>
    <row r="934" customFormat="false" ht="13.5" hidden="false" customHeight="false" outlineLevel="0" collapsed="false">
      <c r="C934" s="671" t="s">
        <v>442</v>
      </c>
      <c r="D934" s="743" t="s">
        <v>1366</v>
      </c>
    </row>
    <row r="935" customFormat="false" ht="13.5" hidden="false" customHeight="false" outlineLevel="0" collapsed="false">
      <c r="C935" s="671" t="s">
        <v>442</v>
      </c>
      <c r="D935" s="743" t="s">
        <v>1367</v>
      </c>
    </row>
    <row r="936" customFormat="false" ht="13.5" hidden="false" customHeight="false" outlineLevel="0" collapsed="false">
      <c r="C936" s="671" t="s">
        <v>442</v>
      </c>
      <c r="D936" s="743" t="s">
        <v>1368</v>
      </c>
    </row>
    <row r="937" customFormat="false" ht="13.5" hidden="false" customHeight="false" outlineLevel="0" collapsed="false">
      <c r="C937" s="671" t="s">
        <v>442</v>
      </c>
      <c r="D937" s="743" t="s">
        <v>1369</v>
      </c>
    </row>
    <row r="938" customFormat="false" ht="13.5" hidden="false" customHeight="false" outlineLevel="0" collapsed="false">
      <c r="C938" s="671" t="s">
        <v>442</v>
      </c>
      <c r="D938" s="743" t="s">
        <v>1370</v>
      </c>
    </row>
    <row r="939" customFormat="false" ht="13.5" hidden="false" customHeight="false" outlineLevel="0" collapsed="false">
      <c r="C939" s="671" t="s">
        <v>442</v>
      </c>
      <c r="D939" s="743" t="s">
        <v>1371</v>
      </c>
    </row>
    <row r="940" customFormat="false" ht="13.5" hidden="false" customHeight="false" outlineLevel="0" collapsed="false">
      <c r="C940" s="671" t="s">
        <v>442</v>
      </c>
      <c r="D940" s="743" t="s">
        <v>1372</v>
      </c>
    </row>
    <row r="941" customFormat="false" ht="13.5" hidden="false" customHeight="false" outlineLevel="0" collapsed="false">
      <c r="C941" s="671" t="s">
        <v>442</v>
      </c>
      <c r="D941" s="743" t="s">
        <v>1373</v>
      </c>
    </row>
    <row r="942" customFormat="false" ht="13.5" hidden="false" customHeight="false" outlineLevel="0" collapsed="false">
      <c r="C942" s="671" t="s">
        <v>442</v>
      </c>
      <c r="D942" s="743" t="s">
        <v>1374</v>
      </c>
    </row>
    <row r="943" customFormat="false" ht="13.5" hidden="false" customHeight="false" outlineLevel="0" collapsed="false">
      <c r="C943" s="671" t="s">
        <v>442</v>
      </c>
      <c r="D943" s="743" t="s">
        <v>1375</v>
      </c>
    </row>
    <row r="944" customFormat="false" ht="13.5" hidden="false" customHeight="false" outlineLevel="0" collapsed="false">
      <c r="C944" s="671" t="s">
        <v>442</v>
      </c>
      <c r="D944" s="743" t="s">
        <v>1376</v>
      </c>
    </row>
    <row r="945" customFormat="false" ht="13.5" hidden="false" customHeight="false" outlineLevel="0" collapsed="false">
      <c r="C945" s="671" t="s">
        <v>442</v>
      </c>
      <c r="D945" s="743" t="s">
        <v>1377</v>
      </c>
    </row>
    <row r="946" customFormat="false" ht="13.5" hidden="false" customHeight="false" outlineLevel="0" collapsed="false">
      <c r="C946" s="671" t="s">
        <v>442</v>
      </c>
      <c r="D946" s="743" t="s">
        <v>1378</v>
      </c>
    </row>
    <row r="947" customFormat="false" ht="13.5" hidden="false" customHeight="false" outlineLevel="0" collapsed="false">
      <c r="C947" s="671" t="s">
        <v>442</v>
      </c>
      <c r="D947" s="743" t="s">
        <v>611</v>
      </c>
    </row>
    <row r="948" customFormat="false" ht="13.5" hidden="false" customHeight="false" outlineLevel="0" collapsed="false">
      <c r="C948" s="671" t="s">
        <v>442</v>
      </c>
      <c r="D948" s="743" t="s">
        <v>1379</v>
      </c>
    </row>
    <row r="949" customFormat="false" ht="13.5" hidden="false" customHeight="false" outlineLevel="0" collapsed="false">
      <c r="C949" s="671" t="s">
        <v>442</v>
      </c>
      <c r="D949" s="743" t="s">
        <v>1380</v>
      </c>
    </row>
    <row r="950" customFormat="false" ht="13.5" hidden="false" customHeight="false" outlineLevel="0" collapsed="false">
      <c r="C950" s="671" t="s">
        <v>442</v>
      </c>
      <c r="D950" s="743" t="s">
        <v>1381</v>
      </c>
    </row>
    <row r="951" customFormat="false" ht="13.5" hidden="false" customHeight="false" outlineLevel="0" collapsed="false">
      <c r="C951" s="671" t="s">
        <v>442</v>
      </c>
      <c r="D951" s="743" t="s">
        <v>1382</v>
      </c>
    </row>
    <row r="952" customFormat="false" ht="13.5" hidden="false" customHeight="false" outlineLevel="0" collapsed="false">
      <c r="C952" s="671" t="s">
        <v>442</v>
      </c>
      <c r="D952" s="743" t="s">
        <v>1383</v>
      </c>
    </row>
    <row r="953" customFormat="false" ht="13.5" hidden="false" customHeight="false" outlineLevel="0" collapsed="false">
      <c r="C953" s="671" t="s">
        <v>442</v>
      </c>
      <c r="D953" s="743" t="s">
        <v>1384</v>
      </c>
    </row>
    <row r="954" customFormat="false" ht="13.5" hidden="false" customHeight="false" outlineLevel="0" collapsed="false">
      <c r="C954" s="671" t="s">
        <v>442</v>
      </c>
      <c r="D954" s="743" t="s">
        <v>1385</v>
      </c>
    </row>
    <row r="955" customFormat="false" ht="13.5" hidden="false" customHeight="false" outlineLevel="0" collapsed="false">
      <c r="C955" s="671" t="s">
        <v>442</v>
      </c>
      <c r="D955" s="743" t="s">
        <v>1386</v>
      </c>
    </row>
    <row r="956" customFormat="false" ht="13.5" hidden="false" customHeight="false" outlineLevel="0" collapsed="false">
      <c r="C956" s="671" t="s">
        <v>442</v>
      </c>
      <c r="D956" s="743" t="s">
        <v>1387</v>
      </c>
    </row>
    <row r="957" customFormat="false" ht="13.5" hidden="false" customHeight="false" outlineLevel="0" collapsed="false">
      <c r="C957" s="671" t="s">
        <v>442</v>
      </c>
      <c r="D957" s="743" t="s">
        <v>1388</v>
      </c>
    </row>
    <row r="958" customFormat="false" ht="13.5" hidden="false" customHeight="false" outlineLevel="0" collapsed="false">
      <c r="C958" s="671" t="s">
        <v>444</v>
      </c>
      <c r="D958" s="743" t="s">
        <v>1389</v>
      </c>
    </row>
    <row r="959" customFormat="false" ht="13.5" hidden="false" customHeight="false" outlineLevel="0" collapsed="false">
      <c r="C959" s="671" t="s">
        <v>444</v>
      </c>
      <c r="D959" s="743" t="s">
        <v>1390</v>
      </c>
    </row>
    <row r="960" customFormat="false" ht="13.5" hidden="false" customHeight="false" outlineLevel="0" collapsed="false">
      <c r="C960" s="671" t="s">
        <v>444</v>
      </c>
      <c r="D960" s="743" t="s">
        <v>1391</v>
      </c>
    </row>
    <row r="961" customFormat="false" ht="13.5" hidden="false" customHeight="false" outlineLevel="0" collapsed="false">
      <c r="C961" s="671" t="s">
        <v>444</v>
      </c>
      <c r="D961" s="743" t="s">
        <v>1392</v>
      </c>
    </row>
    <row r="962" customFormat="false" ht="13.5" hidden="false" customHeight="false" outlineLevel="0" collapsed="false">
      <c r="C962" s="671" t="s">
        <v>444</v>
      </c>
      <c r="D962" s="743" t="s">
        <v>1393</v>
      </c>
    </row>
    <row r="963" customFormat="false" ht="13.5" hidden="false" customHeight="false" outlineLevel="0" collapsed="false">
      <c r="C963" s="671" t="s">
        <v>444</v>
      </c>
      <c r="D963" s="743" t="s">
        <v>1394</v>
      </c>
    </row>
    <row r="964" customFormat="false" ht="13.5" hidden="false" customHeight="false" outlineLevel="0" collapsed="false">
      <c r="C964" s="671" t="s">
        <v>444</v>
      </c>
      <c r="D964" s="743" t="s">
        <v>1395</v>
      </c>
    </row>
    <row r="965" customFormat="false" ht="13.5" hidden="false" customHeight="false" outlineLevel="0" collapsed="false">
      <c r="C965" s="671" t="s">
        <v>444</v>
      </c>
      <c r="D965" s="743" t="s">
        <v>1396</v>
      </c>
    </row>
    <row r="966" customFormat="false" ht="13.5" hidden="false" customHeight="false" outlineLevel="0" collapsed="false">
      <c r="C966" s="671" t="s">
        <v>444</v>
      </c>
      <c r="D966" s="743" t="s">
        <v>1397</v>
      </c>
    </row>
    <row r="967" customFormat="false" ht="13.5" hidden="false" customHeight="false" outlineLevel="0" collapsed="false">
      <c r="C967" s="671" t="s">
        <v>444</v>
      </c>
      <c r="D967" s="743" t="s">
        <v>1398</v>
      </c>
    </row>
    <row r="968" customFormat="false" ht="13.5" hidden="false" customHeight="false" outlineLevel="0" collapsed="false">
      <c r="C968" s="671" t="s">
        <v>444</v>
      </c>
      <c r="D968" s="743" t="s">
        <v>1399</v>
      </c>
    </row>
    <row r="969" customFormat="false" ht="13.5" hidden="false" customHeight="false" outlineLevel="0" collapsed="false">
      <c r="C969" s="671" t="s">
        <v>444</v>
      </c>
      <c r="D969" s="743" t="s">
        <v>1400</v>
      </c>
    </row>
    <row r="970" customFormat="false" ht="13.5" hidden="false" customHeight="false" outlineLevel="0" collapsed="false">
      <c r="C970" s="671" t="s">
        <v>444</v>
      </c>
      <c r="D970" s="743" t="s">
        <v>1401</v>
      </c>
    </row>
    <row r="971" customFormat="false" ht="13.5" hidden="false" customHeight="false" outlineLevel="0" collapsed="false">
      <c r="C971" s="671" t="s">
        <v>444</v>
      </c>
      <c r="D971" s="743" t="s">
        <v>1402</v>
      </c>
    </row>
    <row r="972" customFormat="false" ht="13.5" hidden="false" customHeight="false" outlineLevel="0" collapsed="false">
      <c r="C972" s="671" t="s">
        <v>444</v>
      </c>
      <c r="D972" s="743" t="s">
        <v>1403</v>
      </c>
    </row>
    <row r="973" customFormat="false" ht="13.5" hidden="false" customHeight="false" outlineLevel="0" collapsed="false">
      <c r="C973" s="671" t="s">
        <v>444</v>
      </c>
      <c r="D973" s="743" t="s">
        <v>1404</v>
      </c>
    </row>
    <row r="974" customFormat="false" ht="13.5" hidden="false" customHeight="false" outlineLevel="0" collapsed="false">
      <c r="C974" s="671" t="s">
        <v>444</v>
      </c>
      <c r="D974" s="743" t="s">
        <v>1405</v>
      </c>
    </row>
    <row r="975" customFormat="false" ht="13.5" hidden="false" customHeight="false" outlineLevel="0" collapsed="false">
      <c r="C975" s="671" t="s">
        <v>444</v>
      </c>
      <c r="D975" s="743" t="s">
        <v>1406</v>
      </c>
    </row>
    <row r="976" customFormat="false" ht="13.5" hidden="false" customHeight="false" outlineLevel="0" collapsed="false">
      <c r="C976" s="671" t="s">
        <v>444</v>
      </c>
      <c r="D976" s="743" t="s">
        <v>1407</v>
      </c>
    </row>
    <row r="977" customFormat="false" ht="13.5" hidden="false" customHeight="false" outlineLevel="0" collapsed="false">
      <c r="C977" s="671" t="s">
        <v>444</v>
      </c>
      <c r="D977" s="743" t="s">
        <v>1408</v>
      </c>
    </row>
    <row r="978" customFormat="false" ht="13.5" hidden="false" customHeight="false" outlineLevel="0" collapsed="false">
      <c r="C978" s="671" t="s">
        <v>444</v>
      </c>
      <c r="D978" s="743" t="s">
        <v>1409</v>
      </c>
    </row>
    <row r="979" customFormat="false" ht="13.5" hidden="false" customHeight="false" outlineLevel="0" collapsed="false">
      <c r="C979" s="671" t="s">
        <v>444</v>
      </c>
      <c r="D979" s="743" t="s">
        <v>1410</v>
      </c>
    </row>
    <row r="980" customFormat="false" ht="13.5" hidden="false" customHeight="false" outlineLevel="0" collapsed="false">
      <c r="C980" s="671" t="s">
        <v>444</v>
      </c>
      <c r="D980" s="743" t="s">
        <v>1411</v>
      </c>
    </row>
    <row r="981" customFormat="false" ht="13.5" hidden="false" customHeight="false" outlineLevel="0" collapsed="false">
      <c r="C981" s="671" t="s">
        <v>444</v>
      </c>
      <c r="D981" s="743" t="s">
        <v>1412</v>
      </c>
    </row>
    <row r="982" customFormat="false" ht="13.5" hidden="false" customHeight="false" outlineLevel="0" collapsed="false">
      <c r="C982" s="671" t="s">
        <v>444</v>
      </c>
      <c r="D982" s="743" t="s">
        <v>1413</v>
      </c>
    </row>
    <row r="983" customFormat="false" ht="13.5" hidden="false" customHeight="false" outlineLevel="0" collapsed="false">
      <c r="C983" s="671" t="s">
        <v>444</v>
      </c>
      <c r="D983" s="743" t="s">
        <v>1414</v>
      </c>
    </row>
    <row r="984" customFormat="false" ht="13.5" hidden="false" customHeight="false" outlineLevel="0" collapsed="false">
      <c r="C984" s="671" t="s">
        <v>444</v>
      </c>
      <c r="D984" s="743" t="s">
        <v>1415</v>
      </c>
    </row>
    <row r="985" customFormat="false" ht="13.5" hidden="false" customHeight="false" outlineLevel="0" collapsed="false">
      <c r="C985" s="671" t="s">
        <v>444</v>
      </c>
      <c r="D985" s="743" t="s">
        <v>1416</v>
      </c>
    </row>
    <row r="986" customFormat="false" ht="13.5" hidden="false" customHeight="false" outlineLevel="0" collapsed="false">
      <c r="C986" s="671" t="s">
        <v>444</v>
      </c>
      <c r="D986" s="743" t="s">
        <v>1417</v>
      </c>
    </row>
    <row r="987" customFormat="false" ht="13.5" hidden="false" customHeight="false" outlineLevel="0" collapsed="false">
      <c r="C987" s="671" t="s">
        <v>444</v>
      </c>
      <c r="D987" s="743" t="s">
        <v>604</v>
      </c>
    </row>
    <row r="988" customFormat="false" ht="13.5" hidden="false" customHeight="false" outlineLevel="0" collapsed="false">
      <c r="C988" s="671" t="s">
        <v>444</v>
      </c>
      <c r="D988" s="743" t="s">
        <v>1418</v>
      </c>
    </row>
    <row r="989" customFormat="false" ht="13.5" hidden="false" customHeight="false" outlineLevel="0" collapsed="false">
      <c r="C989" s="671" t="s">
        <v>444</v>
      </c>
      <c r="D989" s="743" t="s">
        <v>1419</v>
      </c>
    </row>
    <row r="990" customFormat="false" ht="13.5" hidden="false" customHeight="false" outlineLevel="0" collapsed="false">
      <c r="C990" s="671" t="s">
        <v>444</v>
      </c>
      <c r="D990" s="743" t="s">
        <v>1420</v>
      </c>
    </row>
    <row r="991" customFormat="false" ht="13.5" hidden="false" customHeight="false" outlineLevel="0" collapsed="false">
      <c r="C991" s="671" t="s">
        <v>444</v>
      </c>
      <c r="D991" s="743" t="s">
        <v>1421</v>
      </c>
    </row>
    <row r="992" customFormat="false" ht="13.5" hidden="false" customHeight="false" outlineLevel="0" collapsed="false">
      <c r="C992" s="671" t="s">
        <v>444</v>
      </c>
      <c r="D992" s="743" t="s">
        <v>489</v>
      </c>
    </row>
    <row r="993" customFormat="false" ht="13.5" hidden="false" customHeight="false" outlineLevel="0" collapsed="false">
      <c r="C993" s="671" t="s">
        <v>446</v>
      </c>
      <c r="D993" s="743" t="s">
        <v>1422</v>
      </c>
    </row>
    <row r="994" customFormat="false" ht="13.5" hidden="false" customHeight="false" outlineLevel="0" collapsed="false">
      <c r="C994" s="671" t="s">
        <v>446</v>
      </c>
      <c r="D994" s="743" t="s">
        <v>1423</v>
      </c>
    </row>
    <row r="995" customFormat="false" ht="13.5" hidden="false" customHeight="false" outlineLevel="0" collapsed="false">
      <c r="C995" s="671" t="s">
        <v>446</v>
      </c>
      <c r="D995" s="743" t="s">
        <v>1424</v>
      </c>
    </row>
    <row r="996" customFormat="false" ht="13.5" hidden="false" customHeight="false" outlineLevel="0" collapsed="false">
      <c r="C996" s="671" t="s">
        <v>446</v>
      </c>
      <c r="D996" s="743" t="s">
        <v>1425</v>
      </c>
    </row>
    <row r="997" customFormat="false" ht="13.5" hidden="false" customHeight="false" outlineLevel="0" collapsed="false">
      <c r="C997" s="671" t="s">
        <v>446</v>
      </c>
      <c r="D997" s="743" t="s">
        <v>1426</v>
      </c>
    </row>
    <row r="998" customFormat="false" ht="13.5" hidden="false" customHeight="false" outlineLevel="0" collapsed="false">
      <c r="C998" s="671" t="s">
        <v>446</v>
      </c>
      <c r="D998" s="743" t="s">
        <v>1427</v>
      </c>
    </row>
    <row r="999" customFormat="false" ht="13.5" hidden="false" customHeight="false" outlineLevel="0" collapsed="false">
      <c r="C999" s="671" t="s">
        <v>446</v>
      </c>
      <c r="D999" s="743" t="s">
        <v>1428</v>
      </c>
    </row>
    <row r="1000" customFormat="false" ht="13.5" hidden="false" customHeight="false" outlineLevel="0" collapsed="false">
      <c r="C1000" s="671" t="s">
        <v>446</v>
      </c>
      <c r="D1000" s="743" t="s">
        <v>1429</v>
      </c>
    </row>
    <row r="1001" customFormat="false" ht="13.5" hidden="false" customHeight="false" outlineLevel="0" collapsed="false">
      <c r="C1001" s="671" t="s">
        <v>446</v>
      </c>
      <c r="D1001" s="743" t="s">
        <v>1430</v>
      </c>
    </row>
    <row r="1002" customFormat="false" ht="13.5" hidden="false" customHeight="false" outlineLevel="0" collapsed="false">
      <c r="C1002" s="671" t="s">
        <v>446</v>
      </c>
      <c r="D1002" s="743" t="s">
        <v>1431</v>
      </c>
    </row>
    <row r="1003" customFormat="false" ht="13.5" hidden="false" customHeight="false" outlineLevel="0" collapsed="false">
      <c r="C1003" s="671" t="s">
        <v>446</v>
      </c>
      <c r="D1003" s="743" t="s">
        <v>1432</v>
      </c>
    </row>
    <row r="1004" customFormat="false" ht="13.5" hidden="false" customHeight="false" outlineLevel="0" collapsed="false">
      <c r="C1004" s="671" t="s">
        <v>446</v>
      </c>
      <c r="D1004" s="743" t="s">
        <v>1433</v>
      </c>
    </row>
    <row r="1005" customFormat="false" ht="13.5" hidden="false" customHeight="false" outlineLevel="0" collapsed="false">
      <c r="C1005" s="671" t="s">
        <v>446</v>
      </c>
      <c r="D1005" s="743" t="s">
        <v>1434</v>
      </c>
    </row>
    <row r="1006" customFormat="false" ht="13.5" hidden="false" customHeight="false" outlineLevel="0" collapsed="false">
      <c r="C1006" s="671" t="s">
        <v>446</v>
      </c>
      <c r="D1006" s="743" t="s">
        <v>1435</v>
      </c>
    </row>
    <row r="1007" customFormat="false" ht="13.5" hidden="false" customHeight="false" outlineLevel="0" collapsed="false">
      <c r="C1007" s="671" t="s">
        <v>446</v>
      </c>
      <c r="D1007" s="743" t="s">
        <v>1436</v>
      </c>
    </row>
    <row r="1008" customFormat="false" ht="13.5" hidden="false" customHeight="false" outlineLevel="0" collapsed="false">
      <c r="C1008" s="671" t="s">
        <v>446</v>
      </c>
      <c r="D1008" s="743" t="s">
        <v>1437</v>
      </c>
    </row>
    <row r="1009" customFormat="false" ht="13.5" hidden="false" customHeight="false" outlineLevel="0" collapsed="false">
      <c r="C1009" s="671" t="s">
        <v>446</v>
      </c>
      <c r="D1009" s="743" t="s">
        <v>1438</v>
      </c>
    </row>
    <row r="1010" customFormat="false" ht="13.5" hidden="false" customHeight="false" outlineLevel="0" collapsed="false">
      <c r="C1010" s="671" t="s">
        <v>446</v>
      </c>
      <c r="D1010" s="743" t="s">
        <v>1439</v>
      </c>
    </row>
    <row r="1011" customFormat="false" ht="13.5" hidden="false" customHeight="false" outlineLevel="0" collapsed="false">
      <c r="C1011" s="671" t="s">
        <v>446</v>
      </c>
      <c r="D1011" s="743" t="s">
        <v>1440</v>
      </c>
    </row>
    <row r="1012" customFormat="false" ht="13.5" hidden="false" customHeight="false" outlineLevel="0" collapsed="false">
      <c r="C1012" s="671" t="s">
        <v>446</v>
      </c>
      <c r="D1012" s="743" t="s">
        <v>1441</v>
      </c>
    </row>
    <row r="1013" customFormat="false" ht="13.5" hidden="false" customHeight="false" outlineLevel="0" collapsed="false">
      <c r="C1013" s="671" t="s">
        <v>446</v>
      </c>
      <c r="D1013" s="743" t="s">
        <v>1442</v>
      </c>
    </row>
    <row r="1014" customFormat="false" ht="13.5" hidden="false" customHeight="false" outlineLevel="0" collapsed="false">
      <c r="C1014" s="671" t="s">
        <v>446</v>
      </c>
      <c r="D1014" s="743" t="s">
        <v>1443</v>
      </c>
    </row>
    <row r="1015" customFormat="false" ht="13.5" hidden="false" customHeight="false" outlineLevel="0" collapsed="false">
      <c r="C1015" s="671" t="s">
        <v>446</v>
      </c>
      <c r="D1015" s="743" t="s">
        <v>1444</v>
      </c>
    </row>
    <row r="1016" customFormat="false" ht="13.5" hidden="false" customHeight="false" outlineLevel="0" collapsed="false">
      <c r="C1016" s="671" t="s">
        <v>446</v>
      </c>
      <c r="D1016" s="743" t="s">
        <v>1445</v>
      </c>
    </row>
    <row r="1017" customFormat="false" ht="13.5" hidden="false" customHeight="false" outlineLevel="0" collapsed="false">
      <c r="C1017" s="671" t="s">
        <v>446</v>
      </c>
      <c r="D1017" s="743" t="s">
        <v>1446</v>
      </c>
    </row>
    <row r="1018" customFormat="false" ht="13.5" hidden="false" customHeight="false" outlineLevel="0" collapsed="false">
      <c r="C1018" s="671" t="s">
        <v>446</v>
      </c>
      <c r="D1018" s="743" t="s">
        <v>1447</v>
      </c>
    </row>
    <row r="1019" customFormat="false" ht="13.5" hidden="false" customHeight="false" outlineLevel="0" collapsed="false">
      <c r="C1019" s="671" t="s">
        <v>446</v>
      </c>
      <c r="D1019" s="743" t="s">
        <v>1448</v>
      </c>
    </row>
    <row r="1020" customFormat="false" ht="13.5" hidden="false" customHeight="false" outlineLevel="0" collapsed="false">
      <c r="C1020" s="671" t="s">
        <v>446</v>
      </c>
      <c r="D1020" s="743" t="s">
        <v>1449</v>
      </c>
    </row>
    <row r="1021" customFormat="false" ht="13.5" hidden="false" customHeight="false" outlineLevel="0" collapsed="false">
      <c r="C1021" s="671" t="s">
        <v>446</v>
      </c>
      <c r="D1021" s="743" t="s">
        <v>1450</v>
      </c>
    </row>
    <row r="1022" customFormat="false" ht="13.5" hidden="false" customHeight="false" outlineLevel="0" collapsed="false">
      <c r="C1022" s="671" t="s">
        <v>446</v>
      </c>
      <c r="D1022" s="743" t="s">
        <v>1451</v>
      </c>
    </row>
    <row r="1023" customFormat="false" ht="13.5" hidden="false" customHeight="false" outlineLevel="0" collapsed="false">
      <c r="C1023" s="671" t="s">
        <v>446</v>
      </c>
      <c r="D1023" s="743" t="s">
        <v>1452</v>
      </c>
    </row>
    <row r="1024" customFormat="false" ht="13.5" hidden="false" customHeight="false" outlineLevel="0" collapsed="false">
      <c r="C1024" s="671" t="s">
        <v>446</v>
      </c>
      <c r="D1024" s="743" t="s">
        <v>1453</v>
      </c>
    </row>
    <row r="1025" customFormat="false" ht="13.5" hidden="false" customHeight="false" outlineLevel="0" collapsed="false">
      <c r="C1025" s="671" t="s">
        <v>446</v>
      </c>
      <c r="D1025" s="743" t="s">
        <v>1454</v>
      </c>
    </row>
    <row r="1026" customFormat="false" ht="13.5" hidden="false" customHeight="false" outlineLevel="0" collapsed="false">
      <c r="C1026" s="671" t="s">
        <v>446</v>
      </c>
      <c r="D1026" s="743" t="s">
        <v>1455</v>
      </c>
    </row>
    <row r="1027" customFormat="false" ht="13.5" hidden="false" customHeight="false" outlineLevel="0" collapsed="false">
      <c r="C1027" s="671" t="s">
        <v>446</v>
      </c>
      <c r="D1027" s="743" t="s">
        <v>1456</v>
      </c>
    </row>
    <row r="1028" customFormat="false" ht="13.5" hidden="false" customHeight="false" outlineLevel="0" collapsed="false">
      <c r="C1028" s="671" t="s">
        <v>446</v>
      </c>
      <c r="D1028" s="743" t="s">
        <v>1457</v>
      </c>
    </row>
    <row r="1029" customFormat="false" ht="13.5" hidden="false" customHeight="false" outlineLevel="0" collapsed="false">
      <c r="C1029" s="671" t="s">
        <v>446</v>
      </c>
      <c r="D1029" s="743" t="s">
        <v>1458</v>
      </c>
    </row>
    <row r="1030" customFormat="false" ht="13.5" hidden="false" customHeight="false" outlineLevel="0" collapsed="false">
      <c r="C1030" s="671" t="s">
        <v>446</v>
      </c>
      <c r="D1030" s="743" t="s">
        <v>1459</v>
      </c>
    </row>
    <row r="1031" customFormat="false" ht="13.5" hidden="false" customHeight="false" outlineLevel="0" collapsed="false">
      <c r="C1031" s="671" t="s">
        <v>446</v>
      </c>
      <c r="D1031" s="743" t="s">
        <v>1460</v>
      </c>
    </row>
    <row r="1032" customFormat="false" ht="13.5" hidden="false" customHeight="false" outlineLevel="0" collapsed="false">
      <c r="C1032" s="671" t="s">
        <v>446</v>
      </c>
      <c r="D1032" s="743" t="s">
        <v>1461</v>
      </c>
    </row>
    <row r="1033" customFormat="false" ht="13.5" hidden="false" customHeight="false" outlineLevel="0" collapsed="false">
      <c r="C1033" s="671" t="s">
        <v>446</v>
      </c>
      <c r="D1033" s="743" t="s">
        <v>1462</v>
      </c>
    </row>
    <row r="1034" customFormat="false" ht="13.5" hidden="false" customHeight="false" outlineLevel="0" collapsed="false">
      <c r="C1034" s="671" t="s">
        <v>446</v>
      </c>
      <c r="D1034" s="743" t="s">
        <v>1463</v>
      </c>
    </row>
    <row r="1035" customFormat="false" ht="13.5" hidden="false" customHeight="false" outlineLevel="0" collapsed="false">
      <c r="C1035" s="671" t="s">
        <v>446</v>
      </c>
      <c r="D1035" s="743" t="s">
        <v>1464</v>
      </c>
    </row>
    <row r="1036" customFormat="false" ht="13.5" hidden="false" customHeight="false" outlineLevel="0" collapsed="false">
      <c r="C1036" s="671" t="s">
        <v>446</v>
      </c>
      <c r="D1036" s="743" t="s">
        <v>1465</v>
      </c>
    </row>
    <row r="1037" customFormat="false" ht="13.5" hidden="false" customHeight="false" outlineLevel="0" collapsed="false">
      <c r="C1037" s="671" t="s">
        <v>446</v>
      </c>
      <c r="D1037" s="743" t="s">
        <v>1466</v>
      </c>
    </row>
    <row r="1038" customFormat="false" ht="13.5" hidden="false" customHeight="false" outlineLevel="0" collapsed="false">
      <c r="C1038" s="671" t="s">
        <v>446</v>
      </c>
      <c r="D1038" s="743" t="s">
        <v>1467</v>
      </c>
    </row>
    <row r="1039" customFormat="false" ht="13.5" hidden="false" customHeight="false" outlineLevel="0" collapsed="false">
      <c r="C1039" s="671" t="s">
        <v>446</v>
      </c>
      <c r="D1039" s="743" t="s">
        <v>1468</v>
      </c>
    </row>
    <row r="1040" customFormat="false" ht="13.5" hidden="false" customHeight="false" outlineLevel="0" collapsed="false">
      <c r="C1040" s="671" t="s">
        <v>446</v>
      </c>
      <c r="D1040" s="743" t="s">
        <v>1469</v>
      </c>
    </row>
    <row r="1041" customFormat="false" ht="13.5" hidden="false" customHeight="false" outlineLevel="0" collapsed="false">
      <c r="C1041" s="671" t="s">
        <v>446</v>
      </c>
      <c r="D1041" s="743" t="s">
        <v>1244</v>
      </c>
    </row>
    <row r="1042" customFormat="false" ht="13.5" hidden="false" customHeight="false" outlineLevel="0" collapsed="false">
      <c r="C1042" s="671" t="s">
        <v>446</v>
      </c>
      <c r="D1042" s="743" t="s">
        <v>1470</v>
      </c>
    </row>
    <row r="1043" customFormat="false" ht="13.5" hidden="false" customHeight="false" outlineLevel="0" collapsed="false">
      <c r="C1043" s="671" t="s">
        <v>446</v>
      </c>
      <c r="D1043" s="743" t="s">
        <v>1471</v>
      </c>
    </row>
    <row r="1044" customFormat="false" ht="13.5" hidden="false" customHeight="false" outlineLevel="0" collapsed="false">
      <c r="C1044" s="671" t="s">
        <v>446</v>
      </c>
      <c r="D1044" s="743" t="s">
        <v>1472</v>
      </c>
    </row>
    <row r="1045" customFormat="false" ht="13.5" hidden="false" customHeight="false" outlineLevel="0" collapsed="false">
      <c r="C1045" s="671" t="s">
        <v>446</v>
      </c>
      <c r="D1045" s="743" t="s">
        <v>1473</v>
      </c>
    </row>
    <row r="1046" customFormat="false" ht="13.5" hidden="false" customHeight="false" outlineLevel="0" collapsed="false">
      <c r="C1046" s="671" t="s">
        <v>446</v>
      </c>
      <c r="D1046" s="743" t="s">
        <v>1474</v>
      </c>
    </row>
    <row r="1047" customFormat="false" ht="13.5" hidden="false" customHeight="false" outlineLevel="0" collapsed="false">
      <c r="C1047" s="671" t="s">
        <v>448</v>
      </c>
      <c r="D1047" s="743" t="s">
        <v>1475</v>
      </c>
    </row>
    <row r="1048" customFormat="false" ht="13.5" hidden="false" customHeight="false" outlineLevel="0" collapsed="false">
      <c r="C1048" s="671" t="s">
        <v>448</v>
      </c>
      <c r="D1048" s="743" t="s">
        <v>1476</v>
      </c>
    </row>
    <row r="1049" customFormat="false" ht="13.5" hidden="false" customHeight="false" outlineLevel="0" collapsed="false">
      <c r="C1049" s="671" t="s">
        <v>448</v>
      </c>
      <c r="D1049" s="743" t="s">
        <v>1477</v>
      </c>
    </row>
    <row r="1050" customFormat="false" ht="13.5" hidden="false" customHeight="false" outlineLevel="0" collapsed="false">
      <c r="C1050" s="671" t="s">
        <v>448</v>
      </c>
      <c r="D1050" s="743" t="s">
        <v>1478</v>
      </c>
    </row>
    <row r="1051" customFormat="false" ht="13.5" hidden="false" customHeight="false" outlineLevel="0" collapsed="false">
      <c r="C1051" s="671" t="s">
        <v>448</v>
      </c>
      <c r="D1051" s="743" t="s">
        <v>1479</v>
      </c>
    </row>
    <row r="1052" customFormat="false" ht="13.5" hidden="false" customHeight="false" outlineLevel="0" collapsed="false">
      <c r="C1052" s="671" t="s">
        <v>448</v>
      </c>
      <c r="D1052" s="743" t="s">
        <v>1480</v>
      </c>
    </row>
    <row r="1053" customFormat="false" ht="13.5" hidden="false" customHeight="false" outlineLevel="0" collapsed="false">
      <c r="C1053" s="671" t="s">
        <v>448</v>
      </c>
      <c r="D1053" s="743" t="s">
        <v>1481</v>
      </c>
    </row>
    <row r="1054" customFormat="false" ht="13.5" hidden="false" customHeight="false" outlineLevel="0" collapsed="false">
      <c r="C1054" s="671" t="s">
        <v>448</v>
      </c>
      <c r="D1054" s="743" t="s">
        <v>1482</v>
      </c>
    </row>
    <row r="1055" customFormat="false" ht="13.5" hidden="false" customHeight="false" outlineLevel="0" collapsed="false">
      <c r="C1055" s="671" t="s">
        <v>448</v>
      </c>
      <c r="D1055" s="743" t="s">
        <v>1483</v>
      </c>
    </row>
    <row r="1056" customFormat="false" ht="13.5" hidden="false" customHeight="false" outlineLevel="0" collapsed="false">
      <c r="C1056" s="671" t="s">
        <v>448</v>
      </c>
      <c r="D1056" s="743" t="s">
        <v>1484</v>
      </c>
    </row>
    <row r="1057" customFormat="false" ht="13.5" hidden="false" customHeight="false" outlineLevel="0" collapsed="false">
      <c r="C1057" s="671" t="s">
        <v>448</v>
      </c>
      <c r="D1057" s="743" t="s">
        <v>1485</v>
      </c>
    </row>
    <row r="1058" customFormat="false" ht="13.5" hidden="false" customHeight="false" outlineLevel="0" collapsed="false">
      <c r="C1058" s="671" t="s">
        <v>448</v>
      </c>
      <c r="D1058" s="743" t="s">
        <v>1486</v>
      </c>
    </row>
    <row r="1059" customFormat="false" ht="13.5" hidden="false" customHeight="false" outlineLevel="0" collapsed="false">
      <c r="C1059" s="671" t="s">
        <v>448</v>
      </c>
      <c r="D1059" s="743" t="s">
        <v>1487</v>
      </c>
    </row>
    <row r="1060" customFormat="false" ht="13.5" hidden="false" customHeight="false" outlineLevel="0" collapsed="false">
      <c r="C1060" s="671" t="s">
        <v>448</v>
      </c>
      <c r="D1060" s="743" t="s">
        <v>1488</v>
      </c>
    </row>
    <row r="1061" customFormat="false" ht="13.5" hidden="false" customHeight="false" outlineLevel="0" collapsed="false">
      <c r="C1061" s="671" t="s">
        <v>448</v>
      </c>
      <c r="D1061" s="743" t="s">
        <v>1489</v>
      </c>
    </row>
    <row r="1062" customFormat="false" ht="13.5" hidden="false" customHeight="false" outlineLevel="0" collapsed="false">
      <c r="C1062" s="671" t="s">
        <v>448</v>
      </c>
      <c r="D1062" s="743" t="s">
        <v>1490</v>
      </c>
    </row>
    <row r="1063" customFormat="false" ht="13.5" hidden="false" customHeight="false" outlineLevel="0" collapsed="false">
      <c r="C1063" s="671" t="s">
        <v>448</v>
      </c>
      <c r="D1063" s="743" t="s">
        <v>1491</v>
      </c>
    </row>
    <row r="1064" customFormat="false" ht="13.5" hidden="false" customHeight="false" outlineLevel="0" collapsed="false">
      <c r="C1064" s="671" t="s">
        <v>448</v>
      </c>
      <c r="D1064" s="743" t="s">
        <v>783</v>
      </c>
    </row>
    <row r="1065" customFormat="false" ht="13.5" hidden="false" customHeight="false" outlineLevel="0" collapsed="false">
      <c r="C1065" s="671" t="s">
        <v>448</v>
      </c>
      <c r="D1065" s="743" t="s">
        <v>1492</v>
      </c>
    </row>
    <row r="1066" customFormat="false" ht="13.5" hidden="false" customHeight="false" outlineLevel="0" collapsed="false">
      <c r="C1066" s="671" t="s">
        <v>448</v>
      </c>
      <c r="D1066" s="743" t="s">
        <v>1493</v>
      </c>
    </row>
    <row r="1067" customFormat="false" ht="13.5" hidden="false" customHeight="false" outlineLevel="0" collapsed="false">
      <c r="C1067" s="671" t="s">
        <v>448</v>
      </c>
      <c r="D1067" s="743" t="s">
        <v>957</v>
      </c>
    </row>
    <row r="1068" customFormat="false" ht="13.5" hidden="false" customHeight="false" outlineLevel="0" collapsed="false">
      <c r="C1068" s="671" t="s">
        <v>448</v>
      </c>
      <c r="D1068" s="743" t="s">
        <v>1494</v>
      </c>
    </row>
    <row r="1069" customFormat="false" ht="13.5" hidden="false" customHeight="false" outlineLevel="0" collapsed="false">
      <c r="C1069" s="671" t="s">
        <v>448</v>
      </c>
      <c r="D1069" s="743" t="s">
        <v>1495</v>
      </c>
    </row>
    <row r="1070" customFormat="false" ht="13.5" hidden="false" customHeight="false" outlineLevel="0" collapsed="false">
      <c r="C1070" s="671" t="s">
        <v>448</v>
      </c>
      <c r="D1070" s="743" t="s">
        <v>1496</v>
      </c>
    </row>
    <row r="1071" customFormat="false" ht="13.5" hidden="false" customHeight="false" outlineLevel="0" collapsed="false">
      <c r="C1071" s="671" t="s">
        <v>448</v>
      </c>
      <c r="D1071" s="743" t="s">
        <v>1497</v>
      </c>
    </row>
    <row r="1072" customFormat="false" ht="13.5" hidden="false" customHeight="false" outlineLevel="0" collapsed="false">
      <c r="C1072" s="671" t="s">
        <v>448</v>
      </c>
      <c r="D1072" s="743" t="s">
        <v>1498</v>
      </c>
    </row>
    <row r="1073" customFormat="false" ht="13.5" hidden="false" customHeight="false" outlineLevel="0" collapsed="false">
      <c r="C1073" s="671" t="s">
        <v>448</v>
      </c>
      <c r="D1073" s="743" t="s">
        <v>1499</v>
      </c>
    </row>
    <row r="1074" customFormat="false" ht="13.5" hidden="false" customHeight="false" outlineLevel="0" collapsed="false">
      <c r="C1074" s="671" t="s">
        <v>448</v>
      </c>
      <c r="D1074" s="743" t="s">
        <v>1500</v>
      </c>
    </row>
    <row r="1075" customFormat="false" ht="13.5" hidden="false" customHeight="false" outlineLevel="0" collapsed="false">
      <c r="C1075" s="671" t="s">
        <v>448</v>
      </c>
      <c r="D1075" s="743" t="s">
        <v>1501</v>
      </c>
    </row>
    <row r="1076" customFormat="false" ht="13.5" hidden="false" customHeight="false" outlineLevel="0" collapsed="false">
      <c r="C1076" s="671" t="s">
        <v>450</v>
      </c>
      <c r="D1076" s="743" t="s">
        <v>1502</v>
      </c>
    </row>
    <row r="1077" customFormat="false" ht="13.5" hidden="false" customHeight="false" outlineLevel="0" collapsed="false">
      <c r="C1077" s="671" t="s">
        <v>450</v>
      </c>
      <c r="D1077" s="743" t="s">
        <v>1503</v>
      </c>
    </row>
    <row r="1078" customFormat="false" ht="13.5" hidden="false" customHeight="false" outlineLevel="0" collapsed="false">
      <c r="C1078" s="671" t="s">
        <v>450</v>
      </c>
      <c r="D1078" s="743" t="s">
        <v>1504</v>
      </c>
    </row>
    <row r="1079" customFormat="false" ht="13.5" hidden="false" customHeight="false" outlineLevel="0" collapsed="false">
      <c r="C1079" s="671" t="s">
        <v>450</v>
      </c>
      <c r="D1079" s="743" t="s">
        <v>1505</v>
      </c>
    </row>
    <row r="1080" customFormat="false" ht="13.5" hidden="false" customHeight="false" outlineLevel="0" collapsed="false">
      <c r="C1080" s="671" t="s">
        <v>450</v>
      </c>
      <c r="D1080" s="743" t="s">
        <v>1506</v>
      </c>
    </row>
    <row r="1081" customFormat="false" ht="13.5" hidden="false" customHeight="false" outlineLevel="0" collapsed="false">
      <c r="C1081" s="671" t="s">
        <v>450</v>
      </c>
      <c r="D1081" s="743" t="s">
        <v>1507</v>
      </c>
    </row>
    <row r="1082" customFormat="false" ht="13.5" hidden="false" customHeight="false" outlineLevel="0" collapsed="false">
      <c r="C1082" s="671" t="s">
        <v>450</v>
      </c>
      <c r="D1082" s="743" t="s">
        <v>1508</v>
      </c>
    </row>
    <row r="1083" customFormat="false" ht="13.5" hidden="false" customHeight="false" outlineLevel="0" collapsed="false">
      <c r="C1083" s="671" t="s">
        <v>450</v>
      </c>
      <c r="D1083" s="743" t="s">
        <v>1509</v>
      </c>
    </row>
    <row r="1084" customFormat="false" ht="13.5" hidden="false" customHeight="false" outlineLevel="0" collapsed="false">
      <c r="C1084" s="671" t="s">
        <v>450</v>
      </c>
      <c r="D1084" s="743" t="s">
        <v>1510</v>
      </c>
    </row>
    <row r="1085" customFormat="false" ht="13.5" hidden="false" customHeight="false" outlineLevel="0" collapsed="false">
      <c r="C1085" s="671" t="s">
        <v>450</v>
      </c>
      <c r="D1085" s="743" t="s">
        <v>1511</v>
      </c>
    </row>
    <row r="1086" customFormat="false" ht="13.5" hidden="false" customHeight="false" outlineLevel="0" collapsed="false">
      <c r="C1086" s="671" t="s">
        <v>450</v>
      </c>
      <c r="D1086" s="743" t="s">
        <v>1512</v>
      </c>
    </row>
    <row r="1087" customFormat="false" ht="13.5" hidden="false" customHeight="false" outlineLevel="0" collapsed="false">
      <c r="C1087" s="671" t="s">
        <v>450</v>
      </c>
      <c r="D1087" s="743" t="s">
        <v>1513</v>
      </c>
    </row>
    <row r="1088" customFormat="false" ht="13.5" hidden="false" customHeight="false" outlineLevel="0" collapsed="false">
      <c r="C1088" s="671" t="s">
        <v>450</v>
      </c>
      <c r="D1088" s="743" t="s">
        <v>1514</v>
      </c>
    </row>
    <row r="1089" customFormat="false" ht="13.5" hidden="false" customHeight="false" outlineLevel="0" collapsed="false">
      <c r="C1089" s="671" t="s">
        <v>450</v>
      </c>
      <c r="D1089" s="743" t="s">
        <v>1515</v>
      </c>
    </row>
    <row r="1090" customFormat="false" ht="13.5" hidden="false" customHeight="false" outlineLevel="0" collapsed="false">
      <c r="C1090" s="671" t="s">
        <v>450</v>
      </c>
      <c r="D1090" s="743" t="s">
        <v>1516</v>
      </c>
    </row>
    <row r="1091" customFormat="false" ht="13.5" hidden="false" customHeight="false" outlineLevel="0" collapsed="false">
      <c r="C1091" s="671" t="s">
        <v>450</v>
      </c>
      <c r="D1091" s="743" t="s">
        <v>1517</v>
      </c>
    </row>
    <row r="1092" customFormat="false" ht="13.5" hidden="false" customHeight="false" outlineLevel="0" collapsed="false">
      <c r="C1092" s="671" t="s">
        <v>450</v>
      </c>
      <c r="D1092" s="743" t="s">
        <v>1518</v>
      </c>
    </row>
    <row r="1093" customFormat="false" ht="13.5" hidden="false" customHeight="false" outlineLevel="0" collapsed="false">
      <c r="C1093" s="671" t="s">
        <v>450</v>
      </c>
      <c r="D1093" s="743" t="s">
        <v>1519</v>
      </c>
    </row>
    <row r="1094" customFormat="false" ht="13.5" hidden="false" customHeight="false" outlineLevel="0" collapsed="false">
      <c r="C1094" s="671" t="s">
        <v>450</v>
      </c>
      <c r="D1094" s="743" t="s">
        <v>1520</v>
      </c>
      <c r="E1094" s="745"/>
    </row>
    <row r="1095" customFormat="false" ht="13.5" hidden="false" customHeight="false" outlineLevel="0" collapsed="false">
      <c r="C1095" s="671" t="s">
        <v>452</v>
      </c>
      <c r="D1095" s="743" t="s">
        <v>1521</v>
      </c>
    </row>
    <row r="1096" customFormat="false" ht="13.5" hidden="false" customHeight="false" outlineLevel="0" collapsed="false">
      <c r="C1096" s="671" t="s">
        <v>452</v>
      </c>
      <c r="D1096" s="743" t="s">
        <v>1522</v>
      </c>
    </row>
    <row r="1097" customFormat="false" ht="13.5" hidden="false" customHeight="false" outlineLevel="0" collapsed="false">
      <c r="C1097" s="671" t="s">
        <v>452</v>
      </c>
      <c r="D1097" s="743" t="s">
        <v>1523</v>
      </c>
    </row>
    <row r="1098" customFormat="false" ht="13.5" hidden="false" customHeight="false" outlineLevel="0" collapsed="false">
      <c r="C1098" s="671" t="s">
        <v>452</v>
      </c>
      <c r="D1098" s="743" t="s">
        <v>1524</v>
      </c>
    </row>
    <row r="1099" customFormat="false" ht="13.5" hidden="false" customHeight="false" outlineLevel="0" collapsed="false">
      <c r="C1099" s="671" t="s">
        <v>452</v>
      </c>
      <c r="D1099" s="743" t="s">
        <v>1525</v>
      </c>
    </row>
    <row r="1100" customFormat="false" ht="13.5" hidden="false" customHeight="false" outlineLevel="0" collapsed="false">
      <c r="C1100" s="671" t="s">
        <v>452</v>
      </c>
      <c r="D1100" s="743" t="s">
        <v>1526</v>
      </c>
    </row>
    <row r="1101" customFormat="false" ht="13.5" hidden="false" customHeight="false" outlineLevel="0" collapsed="false">
      <c r="C1101" s="671" t="s">
        <v>452</v>
      </c>
      <c r="D1101" s="743" t="s">
        <v>1527</v>
      </c>
    </row>
    <row r="1102" customFormat="false" ht="13.5" hidden="false" customHeight="false" outlineLevel="0" collapsed="false">
      <c r="C1102" s="671" t="s">
        <v>452</v>
      </c>
      <c r="D1102" s="743" t="s">
        <v>1528</v>
      </c>
    </row>
    <row r="1103" customFormat="false" ht="13.5" hidden="false" customHeight="false" outlineLevel="0" collapsed="false">
      <c r="C1103" s="671" t="s">
        <v>452</v>
      </c>
      <c r="D1103" s="743" t="s">
        <v>1529</v>
      </c>
    </row>
    <row r="1104" customFormat="false" ht="13.5" hidden="false" customHeight="false" outlineLevel="0" collapsed="false">
      <c r="C1104" s="671" t="s">
        <v>452</v>
      </c>
      <c r="D1104" s="743" t="s">
        <v>1530</v>
      </c>
    </row>
    <row r="1105" customFormat="false" ht="13.5" hidden="false" customHeight="false" outlineLevel="0" collapsed="false">
      <c r="C1105" s="671" t="s">
        <v>452</v>
      </c>
      <c r="D1105" s="743" t="s">
        <v>1531</v>
      </c>
    </row>
    <row r="1106" customFormat="false" ht="13.5" hidden="false" customHeight="false" outlineLevel="0" collapsed="false">
      <c r="C1106" s="671" t="s">
        <v>452</v>
      </c>
      <c r="D1106" s="743" t="s">
        <v>1532</v>
      </c>
    </row>
    <row r="1107" customFormat="false" ht="13.5" hidden="false" customHeight="false" outlineLevel="0" collapsed="false">
      <c r="C1107" s="671" t="s">
        <v>452</v>
      </c>
      <c r="D1107" s="743" t="s">
        <v>1533</v>
      </c>
    </row>
    <row r="1108" customFormat="false" ht="13.5" hidden="false" customHeight="false" outlineLevel="0" collapsed="false">
      <c r="C1108" s="671" t="s">
        <v>452</v>
      </c>
      <c r="D1108" s="743" t="s">
        <v>1534</v>
      </c>
    </row>
    <row r="1109" customFormat="false" ht="13.5" hidden="false" customHeight="false" outlineLevel="0" collapsed="false">
      <c r="C1109" s="671" t="s">
        <v>452</v>
      </c>
      <c r="D1109" s="743" t="s">
        <v>1535</v>
      </c>
    </row>
    <row r="1110" customFormat="false" ht="13.5" hidden="false" customHeight="false" outlineLevel="0" collapsed="false">
      <c r="C1110" s="671" t="s">
        <v>452</v>
      </c>
      <c r="D1110" s="743" t="s">
        <v>1536</v>
      </c>
    </row>
    <row r="1111" customFormat="false" ht="13.5" hidden="false" customHeight="false" outlineLevel="0" collapsed="false">
      <c r="C1111" s="671" t="s">
        <v>452</v>
      </c>
      <c r="D1111" s="743" t="s">
        <v>1537</v>
      </c>
    </row>
    <row r="1112" customFormat="false" ht="13.5" hidden="false" customHeight="false" outlineLevel="0" collapsed="false">
      <c r="C1112" s="671" t="s">
        <v>452</v>
      </c>
      <c r="D1112" s="743" t="s">
        <v>1538</v>
      </c>
    </row>
    <row r="1113" customFormat="false" ht="13.5" hidden="false" customHeight="false" outlineLevel="0" collapsed="false">
      <c r="C1113" s="671" t="s">
        <v>452</v>
      </c>
      <c r="D1113" s="743" t="s">
        <v>1539</v>
      </c>
    </row>
    <row r="1114" customFormat="false" ht="13.5" hidden="false" customHeight="false" outlineLevel="0" collapsed="false">
      <c r="C1114" s="671" t="s">
        <v>452</v>
      </c>
      <c r="D1114" s="743" t="s">
        <v>1540</v>
      </c>
    </row>
    <row r="1115" customFormat="false" ht="13.5" hidden="false" customHeight="false" outlineLevel="0" collapsed="false">
      <c r="C1115" s="671" t="s">
        <v>452</v>
      </c>
      <c r="D1115" s="743" t="s">
        <v>1541</v>
      </c>
    </row>
    <row r="1116" customFormat="false" ht="13.5" hidden="false" customHeight="false" outlineLevel="0" collapsed="false">
      <c r="C1116" s="671" t="s">
        <v>452</v>
      </c>
      <c r="D1116" s="743" t="s">
        <v>1542</v>
      </c>
    </row>
    <row r="1117" customFormat="false" ht="13.5" hidden="false" customHeight="false" outlineLevel="0" collapsed="false">
      <c r="C1117" s="671" t="s">
        <v>452</v>
      </c>
      <c r="D1117" s="743" t="s">
        <v>1543</v>
      </c>
    </row>
    <row r="1118" customFormat="false" ht="13.5" hidden="false" customHeight="false" outlineLevel="0" collapsed="false">
      <c r="C1118" s="671" t="s">
        <v>452</v>
      </c>
      <c r="D1118" s="743" t="s">
        <v>1544</v>
      </c>
    </row>
    <row r="1119" customFormat="false" ht="13.5" hidden="false" customHeight="false" outlineLevel="0" collapsed="false">
      <c r="C1119" s="671" t="s">
        <v>452</v>
      </c>
      <c r="D1119" s="743" t="s">
        <v>1545</v>
      </c>
    </row>
    <row r="1120" customFormat="false" ht="13.5" hidden="false" customHeight="false" outlineLevel="0" collapsed="false">
      <c r="C1120" s="671" t="s">
        <v>452</v>
      </c>
      <c r="D1120" s="743" t="s">
        <v>1546</v>
      </c>
    </row>
    <row r="1121" customFormat="false" ht="13.5" hidden="false" customHeight="false" outlineLevel="0" collapsed="false">
      <c r="C1121" s="671" t="s">
        <v>454</v>
      </c>
      <c r="D1121" s="743" t="s">
        <v>1547</v>
      </c>
    </row>
    <row r="1122" customFormat="false" ht="13.5" hidden="false" customHeight="false" outlineLevel="0" collapsed="false">
      <c r="C1122" s="671" t="s">
        <v>454</v>
      </c>
      <c r="D1122" s="743" t="s">
        <v>1548</v>
      </c>
    </row>
    <row r="1123" customFormat="false" ht="13.5" hidden="false" customHeight="false" outlineLevel="0" collapsed="false">
      <c r="C1123" s="671" t="s">
        <v>454</v>
      </c>
      <c r="D1123" s="743" t="s">
        <v>1549</v>
      </c>
    </row>
    <row r="1124" customFormat="false" ht="13.5" hidden="false" customHeight="false" outlineLevel="0" collapsed="false">
      <c r="C1124" s="671" t="s">
        <v>454</v>
      </c>
      <c r="D1124" s="743" t="s">
        <v>1550</v>
      </c>
    </row>
    <row r="1125" customFormat="false" ht="13.5" hidden="false" customHeight="false" outlineLevel="0" collapsed="false">
      <c r="C1125" s="671" t="s">
        <v>454</v>
      </c>
      <c r="D1125" s="743" t="s">
        <v>1551</v>
      </c>
    </row>
    <row r="1126" customFormat="false" ht="13.5" hidden="false" customHeight="false" outlineLevel="0" collapsed="false">
      <c r="C1126" s="671" t="s">
        <v>454</v>
      </c>
      <c r="D1126" s="743" t="s">
        <v>1552</v>
      </c>
    </row>
    <row r="1127" customFormat="false" ht="13.5" hidden="false" customHeight="false" outlineLevel="0" collapsed="false">
      <c r="C1127" s="671" t="s">
        <v>454</v>
      </c>
      <c r="D1127" s="743" t="s">
        <v>1553</v>
      </c>
    </row>
    <row r="1128" customFormat="false" ht="13.5" hidden="false" customHeight="false" outlineLevel="0" collapsed="false">
      <c r="C1128" s="671" t="s">
        <v>454</v>
      </c>
      <c r="D1128" s="743" t="s">
        <v>1554</v>
      </c>
    </row>
    <row r="1129" customFormat="false" ht="13.5" hidden="false" customHeight="false" outlineLevel="0" collapsed="false">
      <c r="C1129" s="671" t="s">
        <v>454</v>
      </c>
      <c r="D1129" s="743" t="s">
        <v>1555</v>
      </c>
    </row>
    <row r="1130" customFormat="false" ht="13.5" hidden="false" customHeight="false" outlineLevel="0" collapsed="false">
      <c r="C1130" s="671" t="s">
        <v>454</v>
      </c>
      <c r="D1130" s="743" t="s">
        <v>1556</v>
      </c>
    </row>
    <row r="1131" customFormat="false" ht="13.5" hidden="false" customHeight="false" outlineLevel="0" collapsed="false">
      <c r="C1131" s="671" t="s">
        <v>454</v>
      </c>
      <c r="D1131" s="743" t="s">
        <v>1557</v>
      </c>
    </row>
    <row r="1132" customFormat="false" ht="13.5" hidden="false" customHeight="false" outlineLevel="0" collapsed="false">
      <c r="C1132" s="671" t="s">
        <v>454</v>
      </c>
      <c r="D1132" s="743" t="s">
        <v>1558</v>
      </c>
    </row>
    <row r="1133" customFormat="false" ht="13.5" hidden="false" customHeight="false" outlineLevel="0" collapsed="false">
      <c r="C1133" s="671" t="s">
        <v>454</v>
      </c>
      <c r="D1133" s="743" t="s">
        <v>1559</v>
      </c>
    </row>
    <row r="1134" customFormat="false" ht="13.5" hidden="false" customHeight="false" outlineLevel="0" collapsed="false">
      <c r="C1134" s="671" t="s">
        <v>454</v>
      </c>
      <c r="D1134" s="743" t="s">
        <v>1560</v>
      </c>
    </row>
    <row r="1135" customFormat="false" ht="13.5" hidden="false" customHeight="false" outlineLevel="0" collapsed="false">
      <c r="C1135" s="671" t="s">
        <v>454</v>
      </c>
      <c r="D1135" s="743" t="s">
        <v>1561</v>
      </c>
    </row>
    <row r="1136" customFormat="false" ht="13.5" hidden="false" customHeight="false" outlineLevel="0" collapsed="false">
      <c r="C1136" s="671" t="s">
        <v>454</v>
      </c>
      <c r="D1136" s="743" t="s">
        <v>1562</v>
      </c>
    </row>
    <row r="1137" customFormat="false" ht="13.5" hidden="false" customHeight="false" outlineLevel="0" collapsed="false">
      <c r="C1137" s="671" t="s">
        <v>454</v>
      </c>
      <c r="D1137" s="743" t="s">
        <v>1563</v>
      </c>
    </row>
    <row r="1138" customFormat="false" ht="13.5" hidden="false" customHeight="false" outlineLevel="0" collapsed="false">
      <c r="C1138" s="671" t="s">
        <v>454</v>
      </c>
      <c r="D1138" s="743" t="s">
        <v>1564</v>
      </c>
    </row>
    <row r="1139" customFormat="false" ht="13.5" hidden="false" customHeight="false" outlineLevel="0" collapsed="false">
      <c r="C1139" s="671" t="s">
        <v>454</v>
      </c>
      <c r="D1139" s="743" t="s">
        <v>1565</v>
      </c>
    </row>
    <row r="1140" customFormat="false" ht="13.5" hidden="false" customHeight="false" outlineLevel="0" collapsed="false">
      <c r="C1140" s="671" t="s">
        <v>454</v>
      </c>
      <c r="D1140" s="743" t="s">
        <v>1566</v>
      </c>
    </row>
    <row r="1141" customFormat="false" ht="13.5" hidden="false" customHeight="false" outlineLevel="0" collapsed="false">
      <c r="C1141" s="671" t="s">
        <v>454</v>
      </c>
      <c r="D1141" s="743" t="s">
        <v>1567</v>
      </c>
    </row>
    <row r="1142" customFormat="false" ht="13.5" hidden="false" customHeight="false" outlineLevel="0" collapsed="false">
      <c r="C1142" s="671" t="s">
        <v>454</v>
      </c>
      <c r="D1142" s="743" t="s">
        <v>1568</v>
      </c>
    </row>
    <row r="1143" customFormat="false" ht="13.5" hidden="false" customHeight="false" outlineLevel="0" collapsed="false">
      <c r="C1143" s="671" t="s">
        <v>454</v>
      </c>
      <c r="D1143" s="743" t="s">
        <v>1569</v>
      </c>
    </row>
    <row r="1144" customFormat="false" ht="13.5" hidden="false" customHeight="false" outlineLevel="0" collapsed="false">
      <c r="C1144" s="671" t="s">
        <v>454</v>
      </c>
      <c r="D1144" s="743" t="s">
        <v>1570</v>
      </c>
    </row>
    <row r="1145" customFormat="false" ht="13.5" hidden="false" customHeight="false" outlineLevel="0" collapsed="false">
      <c r="C1145" s="671" t="s">
        <v>454</v>
      </c>
      <c r="D1145" s="743" t="s">
        <v>1571</v>
      </c>
    </row>
    <row r="1146" customFormat="false" ht="13.5" hidden="false" customHeight="false" outlineLevel="0" collapsed="false">
      <c r="C1146" s="671" t="s">
        <v>454</v>
      </c>
      <c r="D1146" s="743" t="s">
        <v>1572</v>
      </c>
    </row>
    <row r="1147" customFormat="false" ht="13.5" hidden="false" customHeight="false" outlineLevel="0" collapsed="false">
      <c r="C1147" s="671" t="s">
        <v>454</v>
      </c>
      <c r="D1147" s="743" t="s">
        <v>1573</v>
      </c>
    </row>
    <row r="1148" customFormat="false" ht="13.5" hidden="false" customHeight="false" outlineLevel="0" collapsed="false">
      <c r="C1148" s="671" t="s">
        <v>454</v>
      </c>
      <c r="D1148" s="743" t="s">
        <v>1574</v>
      </c>
    </row>
    <row r="1149" customFormat="false" ht="13.5" hidden="false" customHeight="false" outlineLevel="0" collapsed="false">
      <c r="C1149" s="671" t="s">
        <v>454</v>
      </c>
      <c r="D1149" s="743" t="s">
        <v>1575</v>
      </c>
    </row>
    <row r="1150" customFormat="false" ht="13.5" hidden="false" customHeight="false" outlineLevel="0" collapsed="false">
      <c r="C1150" s="671" t="s">
        <v>454</v>
      </c>
      <c r="D1150" s="743" t="s">
        <v>1576</v>
      </c>
    </row>
    <row r="1151" customFormat="false" ht="13.5" hidden="false" customHeight="false" outlineLevel="0" collapsed="false">
      <c r="C1151" s="671" t="s">
        <v>454</v>
      </c>
      <c r="D1151" s="743" t="s">
        <v>1577</v>
      </c>
    </row>
    <row r="1152" customFormat="false" ht="13.5" hidden="false" customHeight="false" outlineLevel="0" collapsed="false">
      <c r="C1152" s="671" t="s">
        <v>454</v>
      </c>
      <c r="D1152" s="743" t="s">
        <v>1578</v>
      </c>
    </row>
    <row r="1153" customFormat="false" ht="13.5" hidden="false" customHeight="false" outlineLevel="0" collapsed="false">
      <c r="C1153" s="671" t="s">
        <v>454</v>
      </c>
      <c r="D1153" s="743" t="s">
        <v>1579</v>
      </c>
    </row>
    <row r="1154" customFormat="false" ht="13.5" hidden="false" customHeight="false" outlineLevel="0" collapsed="false">
      <c r="C1154" s="671" t="s">
        <v>454</v>
      </c>
      <c r="D1154" s="743" t="s">
        <v>1580</v>
      </c>
    </row>
    <row r="1155" customFormat="false" ht="13.5" hidden="false" customHeight="false" outlineLevel="0" collapsed="false">
      <c r="C1155" s="671" t="s">
        <v>454</v>
      </c>
      <c r="D1155" s="743" t="s">
        <v>1581</v>
      </c>
    </row>
    <row r="1156" customFormat="false" ht="13.5" hidden="false" customHeight="false" outlineLevel="0" collapsed="false">
      <c r="C1156" s="671" t="s">
        <v>454</v>
      </c>
      <c r="D1156" s="743" t="s">
        <v>1582</v>
      </c>
    </row>
    <row r="1157" customFormat="false" ht="13.5" hidden="false" customHeight="false" outlineLevel="0" collapsed="false">
      <c r="C1157" s="671" t="s">
        <v>454</v>
      </c>
      <c r="D1157" s="743" t="s">
        <v>1583</v>
      </c>
    </row>
    <row r="1158" customFormat="false" ht="13.5" hidden="false" customHeight="false" outlineLevel="0" collapsed="false">
      <c r="C1158" s="671" t="s">
        <v>454</v>
      </c>
      <c r="D1158" s="743" t="s">
        <v>1584</v>
      </c>
    </row>
    <row r="1159" customFormat="false" ht="13.5" hidden="false" customHeight="false" outlineLevel="0" collapsed="false">
      <c r="C1159" s="671" t="s">
        <v>454</v>
      </c>
      <c r="D1159" s="743" t="s">
        <v>1585</v>
      </c>
    </row>
    <row r="1160" customFormat="false" ht="13.5" hidden="false" customHeight="false" outlineLevel="0" collapsed="false">
      <c r="C1160" s="671" t="s">
        <v>454</v>
      </c>
      <c r="D1160" s="743" t="s">
        <v>1586</v>
      </c>
    </row>
    <row r="1161" customFormat="false" ht="13.5" hidden="false" customHeight="false" outlineLevel="0" collapsed="false">
      <c r="C1161" s="671" t="s">
        <v>454</v>
      </c>
      <c r="D1161" s="743" t="s">
        <v>1587</v>
      </c>
    </row>
    <row r="1162" customFormat="false" ht="13.5" hidden="false" customHeight="false" outlineLevel="0" collapsed="false">
      <c r="C1162" s="671" t="s">
        <v>454</v>
      </c>
      <c r="D1162" s="743" t="s">
        <v>1588</v>
      </c>
    </row>
    <row r="1163" customFormat="false" ht="13.5" hidden="false" customHeight="false" outlineLevel="0" collapsed="false">
      <c r="C1163" s="671" t="s">
        <v>454</v>
      </c>
      <c r="D1163" s="743" t="s">
        <v>1589</v>
      </c>
    </row>
    <row r="1164" customFormat="false" ht="13.5" hidden="false" customHeight="false" outlineLevel="0" collapsed="false">
      <c r="C1164" s="671" t="s">
        <v>456</v>
      </c>
      <c r="D1164" s="743" t="s">
        <v>1590</v>
      </c>
    </row>
    <row r="1165" customFormat="false" ht="13.5" hidden="false" customHeight="false" outlineLevel="0" collapsed="false">
      <c r="C1165" s="671" t="s">
        <v>456</v>
      </c>
      <c r="D1165" s="743" t="s">
        <v>1591</v>
      </c>
    </row>
    <row r="1166" customFormat="false" ht="13.5" hidden="false" customHeight="false" outlineLevel="0" collapsed="false">
      <c r="C1166" s="671" t="s">
        <v>456</v>
      </c>
      <c r="D1166" s="743" t="s">
        <v>1592</v>
      </c>
    </row>
    <row r="1167" customFormat="false" ht="13.5" hidden="false" customHeight="false" outlineLevel="0" collapsed="false">
      <c r="C1167" s="671" t="s">
        <v>456</v>
      </c>
      <c r="D1167" s="743" t="s">
        <v>1593</v>
      </c>
    </row>
    <row r="1168" customFormat="false" ht="13.5" hidden="false" customHeight="false" outlineLevel="0" collapsed="false">
      <c r="C1168" s="671" t="s">
        <v>456</v>
      </c>
      <c r="D1168" s="743" t="s">
        <v>1594</v>
      </c>
    </row>
    <row r="1169" customFormat="false" ht="13.5" hidden="false" customHeight="false" outlineLevel="0" collapsed="false">
      <c r="C1169" s="671" t="s">
        <v>456</v>
      </c>
      <c r="D1169" s="743" t="s">
        <v>1595</v>
      </c>
    </row>
    <row r="1170" customFormat="false" ht="13.5" hidden="false" customHeight="false" outlineLevel="0" collapsed="false">
      <c r="C1170" s="671" t="s">
        <v>456</v>
      </c>
      <c r="D1170" s="743" t="s">
        <v>1596</v>
      </c>
    </row>
    <row r="1171" customFormat="false" ht="13.5" hidden="false" customHeight="false" outlineLevel="0" collapsed="false">
      <c r="C1171" s="671" t="s">
        <v>456</v>
      </c>
      <c r="D1171" s="743" t="s">
        <v>1597</v>
      </c>
    </row>
    <row r="1172" customFormat="false" ht="13.5" hidden="false" customHeight="false" outlineLevel="0" collapsed="false">
      <c r="C1172" s="671" t="s">
        <v>456</v>
      </c>
      <c r="D1172" s="743" t="s">
        <v>1598</v>
      </c>
    </row>
    <row r="1173" customFormat="false" ht="13.5" hidden="false" customHeight="false" outlineLevel="0" collapsed="false">
      <c r="C1173" s="671" t="s">
        <v>456</v>
      </c>
      <c r="D1173" s="743" t="s">
        <v>1599</v>
      </c>
    </row>
    <row r="1174" customFormat="false" ht="13.5" hidden="false" customHeight="false" outlineLevel="0" collapsed="false">
      <c r="C1174" s="671" t="s">
        <v>456</v>
      </c>
      <c r="D1174" s="743" t="s">
        <v>1600</v>
      </c>
    </row>
    <row r="1175" customFormat="false" ht="13.5" hidden="false" customHeight="false" outlineLevel="0" collapsed="false">
      <c r="C1175" s="671" t="s">
        <v>456</v>
      </c>
      <c r="D1175" s="743" t="s">
        <v>1601</v>
      </c>
    </row>
    <row r="1176" customFormat="false" ht="13.5" hidden="false" customHeight="false" outlineLevel="0" collapsed="false">
      <c r="C1176" s="671" t="s">
        <v>456</v>
      </c>
      <c r="D1176" s="743" t="s">
        <v>1602</v>
      </c>
    </row>
    <row r="1177" customFormat="false" ht="13.5" hidden="false" customHeight="false" outlineLevel="0" collapsed="false">
      <c r="C1177" s="671" t="s">
        <v>456</v>
      </c>
      <c r="D1177" s="743" t="s">
        <v>1603</v>
      </c>
    </row>
    <row r="1178" customFormat="false" ht="13.5" hidden="false" customHeight="false" outlineLevel="0" collapsed="false">
      <c r="C1178" s="671" t="s">
        <v>456</v>
      </c>
      <c r="D1178" s="743" t="s">
        <v>1604</v>
      </c>
    </row>
    <row r="1179" customFormat="false" ht="13.5" hidden="false" customHeight="false" outlineLevel="0" collapsed="false">
      <c r="C1179" s="671" t="s">
        <v>456</v>
      </c>
      <c r="D1179" s="743" t="s">
        <v>1605</v>
      </c>
    </row>
    <row r="1180" customFormat="false" ht="13.5" hidden="false" customHeight="false" outlineLevel="0" collapsed="false">
      <c r="C1180" s="671" t="s">
        <v>456</v>
      </c>
      <c r="D1180" s="743" t="s">
        <v>1606</v>
      </c>
    </row>
    <row r="1181" customFormat="false" ht="13.5" hidden="false" customHeight="false" outlineLevel="0" collapsed="false">
      <c r="C1181" s="671" t="s">
        <v>456</v>
      </c>
      <c r="D1181" s="743" t="s">
        <v>1607</v>
      </c>
    </row>
    <row r="1182" customFormat="false" ht="13.5" hidden="false" customHeight="false" outlineLevel="0" collapsed="false">
      <c r="C1182" s="671" t="s">
        <v>456</v>
      </c>
      <c r="D1182" s="743" t="s">
        <v>1608</v>
      </c>
    </row>
    <row r="1183" customFormat="false" ht="13.5" hidden="false" customHeight="false" outlineLevel="0" collapsed="false">
      <c r="C1183" s="671" t="s">
        <v>456</v>
      </c>
      <c r="D1183" s="743" t="s">
        <v>1609</v>
      </c>
    </row>
    <row r="1184" customFormat="false" ht="13.5" hidden="false" customHeight="false" outlineLevel="0" collapsed="false">
      <c r="C1184" s="671" t="s">
        <v>456</v>
      </c>
      <c r="D1184" s="743" t="s">
        <v>1610</v>
      </c>
    </row>
    <row r="1185" customFormat="false" ht="13.5" hidden="false" customHeight="false" outlineLevel="0" collapsed="false">
      <c r="C1185" s="671" t="s">
        <v>456</v>
      </c>
      <c r="D1185" s="743" t="s">
        <v>1611</v>
      </c>
    </row>
    <row r="1186" customFormat="false" ht="13.5" hidden="false" customHeight="false" outlineLevel="0" collapsed="false">
      <c r="C1186" s="671" t="s">
        <v>456</v>
      </c>
      <c r="D1186" s="743" t="s">
        <v>1612</v>
      </c>
    </row>
    <row r="1187" customFormat="false" ht="13.5" hidden="false" customHeight="false" outlineLevel="0" collapsed="false">
      <c r="C1187" s="671" t="s">
        <v>456</v>
      </c>
      <c r="D1187" s="743" t="s">
        <v>1613</v>
      </c>
    </row>
    <row r="1188" customFormat="false" ht="13.5" hidden="false" customHeight="false" outlineLevel="0" collapsed="false">
      <c r="C1188" s="671" t="s">
        <v>456</v>
      </c>
      <c r="D1188" s="743" t="s">
        <v>1614</v>
      </c>
    </row>
    <row r="1189" customFormat="false" ht="13.5" hidden="false" customHeight="false" outlineLevel="0" collapsed="false">
      <c r="C1189" s="671" t="s">
        <v>456</v>
      </c>
      <c r="D1189" s="743" t="s">
        <v>1615</v>
      </c>
    </row>
    <row r="1190" customFormat="false" ht="13.5" hidden="false" customHeight="false" outlineLevel="0" collapsed="false">
      <c r="C1190" s="671" t="s">
        <v>456</v>
      </c>
      <c r="D1190" s="743" t="s">
        <v>1616</v>
      </c>
    </row>
    <row r="1191" customFormat="false" ht="13.5" hidden="false" customHeight="false" outlineLevel="0" collapsed="false">
      <c r="C1191" s="671" t="s">
        <v>456</v>
      </c>
      <c r="D1191" s="743" t="s">
        <v>1617</v>
      </c>
    </row>
    <row r="1192" customFormat="false" ht="13.5" hidden="false" customHeight="false" outlineLevel="0" collapsed="false">
      <c r="C1192" s="671" t="s">
        <v>456</v>
      </c>
      <c r="D1192" s="743" t="s">
        <v>1618</v>
      </c>
    </row>
    <row r="1193" customFormat="false" ht="13.5" hidden="false" customHeight="false" outlineLevel="0" collapsed="false">
      <c r="C1193" s="671" t="s">
        <v>456</v>
      </c>
      <c r="D1193" s="743" t="s">
        <v>1619</v>
      </c>
    </row>
    <row r="1194" customFormat="false" ht="13.5" hidden="false" customHeight="false" outlineLevel="0" collapsed="false">
      <c r="C1194" s="671" t="s">
        <v>456</v>
      </c>
      <c r="D1194" s="743" t="s">
        <v>1620</v>
      </c>
    </row>
    <row r="1195" customFormat="false" ht="13.5" hidden="false" customHeight="false" outlineLevel="0" collapsed="false">
      <c r="C1195" s="671" t="s">
        <v>456</v>
      </c>
      <c r="D1195" s="743" t="s">
        <v>1621</v>
      </c>
    </row>
    <row r="1196" customFormat="false" ht="13.5" hidden="false" customHeight="false" outlineLevel="0" collapsed="false">
      <c r="C1196" s="671" t="s">
        <v>456</v>
      </c>
      <c r="D1196" s="743" t="s">
        <v>1622</v>
      </c>
    </row>
    <row r="1197" customFormat="false" ht="13.5" hidden="false" customHeight="false" outlineLevel="0" collapsed="false">
      <c r="C1197" s="671" t="s">
        <v>456</v>
      </c>
      <c r="D1197" s="743" t="s">
        <v>1623</v>
      </c>
    </row>
    <row r="1198" customFormat="false" ht="13.5" hidden="false" customHeight="false" outlineLevel="0" collapsed="false">
      <c r="C1198" s="671" t="s">
        <v>456</v>
      </c>
      <c r="D1198" s="743" t="s">
        <v>1624</v>
      </c>
    </row>
    <row r="1199" customFormat="false" ht="13.5" hidden="false" customHeight="false" outlineLevel="0" collapsed="false">
      <c r="C1199" s="671" t="s">
        <v>456</v>
      </c>
      <c r="D1199" s="743" t="s">
        <v>1625</v>
      </c>
    </row>
    <row r="1200" customFormat="false" ht="13.5" hidden="false" customHeight="false" outlineLevel="0" collapsed="false">
      <c r="C1200" s="671" t="s">
        <v>456</v>
      </c>
      <c r="D1200" s="743" t="s">
        <v>1587</v>
      </c>
    </row>
    <row r="1201" customFormat="false" ht="13.5" hidden="false" customHeight="false" outlineLevel="0" collapsed="false">
      <c r="C1201" s="671" t="s">
        <v>456</v>
      </c>
      <c r="D1201" s="743" t="s">
        <v>1626</v>
      </c>
    </row>
    <row r="1202" customFormat="false" ht="13.5" hidden="false" customHeight="false" outlineLevel="0" collapsed="false">
      <c r="C1202" s="671" t="s">
        <v>456</v>
      </c>
      <c r="D1202" s="743" t="s">
        <v>1627</v>
      </c>
    </row>
    <row r="1203" customFormat="false" ht="13.5" hidden="false" customHeight="false" outlineLevel="0" collapsed="false">
      <c r="C1203" s="671" t="s">
        <v>456</v>
      </c>
      <c r="D1203" s="743" t="s">
        <v>1628</v>
      </c>
    </row>
    <row r="1204" customFormat="false" ht="13.5" hidden="false" customHeight="false" outlineLevel="0" collapsed="false">
      <c r="C1204" s="671" t="s">
        <v>456</v>
      </c>
      <c r="D1204" s="743" t="s">
        <v>1629</v>
      </c>
    </row>
    <row r="1205" customFormat="false" ht="13.5" hidden="false" customHeight="false" outlineLevel="0" collapsed="false">
      <c r="C1205" s="671" t="s">
        <v>458</v>
      </c>
      <c r="D1205" s="743" t="s">
        <v>1630</v>
      </c>
    </row>
    <row r="1206" customFormat="false" ht="13.5" hidden="false" customHeight="false" outlineLevel="0" collapsed="false">
      <c r="C1206" s="671" t="s">
        <v>458</v>
      </c>
      <c r="D1206" s="743" t="s">
        <v>1631</v>
      </c>
    </row>
    <row r="1207" customFormat="false" ht="13.5" hidden="false" customHeight="false" outlineLevel="0" collapsed="false">
      <c r="C1207" s="671" t="s">
        <v>458</v>
      </c>
      <c r="D1207" s="743" t="s">
        <v>1632</v>
      </c>
    </row>
    <row r="1208" customFormat="false" ht="13.5" hidden="false" customHeight="false" outlineLevel="0" collapsed="false">
      <c r="C1208" s="671" t="s">
        <v>458</v>
      </c>
      <c r="D1208" s="743" t="s">
        <v>1633</v>
      </c>
    </row>
    <row r="1209" customFormat="false" ht="13.5" hidden="false" customHeight="false" outlineLevel="0" collapsed="false">
      <c r="C1209" s="671" t="s">
        <v>458</v>
      </c>
      <c r="D1209" s="743" t="s">
        <v>1634</v>
      </c>
    </row>
    <row r="1210" customFormat="false" ht="13.5" hidden="false" customHeight="false" outlineLevel="0" collapsed="false">
      <c r="C1210" s="671" t="s">
        <v>458</v>
      </c>
      <c r="D1210" s="743" t="s">
        <v>1635</v>
      </c>
    </row>
    <row r="1211" customFormat="false" ht="13.5" hidden="false" customHeight="false" outlineLevel="0" collapsed="false">
      <c r="C1211" s="671" t="s">
        <v>458</v>
      </c>
      <c r="D1211" s="743" t="s">
        <v>1636</v>
      </c>
    </row>
    <row r="1212" customFormat="false" ht="13.5" hidden="false" customHeight="false" outlineLevel="0" collapsed="false">
      <c r="C1212" s="671" t="s">
        <v>458</v>
      </c>
      <c r="D1212" s="743" t="s">
        <v>1637</v>
      </c>
    </row>
    <row r="1213" customFormat="false" ht="13.5" hidden="false" customHeight="false" outlineLevel="0" collapsed="false">
      <c r="C1213" s="671" t="s">
        <v>458</v>
      </c>
      <c r="D1213" s="743" t="s">
        <v>1638</v>
      </c>
    </row>
    <row r="1214" customFormat="false" ht="13.5" hidden="false" customHeight="false" outlineLevel="0" collapsed="false">
      <c r="C1214" s="671" t="s">
        <v>458</v>
      </c>
      <c r="D1214" s="743" t="s">
        <v>1639</v>
      </c>
    </row>
    <row r="1215" customFormat="false" ht="13.5" hidden="false" customHeight="false" outlineLevel="0" collapsed="false">
      <c r="C1215" s="671" t="s">
        <v>458</v>
      </c>
      <c r="D1215" s="743" t="s">
        <v>1640</v>
      </c>
    </row>
    <row r="1216" customFormat="false" ht="13.5" hidden="false" customHeight="false" outlineLevel="0" collapsed="false">
      <c r="C1216" s="671" t="s">
        <v>458</v>
      </c>
      <c r="D1216" s="743" t="s">
        <v>1641</v>
      </c>
    </row>
    <row r="1217" customFormat="false" ht="13.5" hidden="false" customHeight="false" outlineLevel="0" collapsed="false">
      <c r="C1217" s="671" t="s">
        <v>458</v>
      </c>
      <c r="D1217" s="743" t="s">
        <v>1642</v>
      </c>
    </row>
    <row r="1218" customFormat="false" ht="13.5" hidden="false" customHeight="false" outlineLevel="0" collapsed="false">
      <c r="C1218" s="671" t="s">
        <v>458</v>
      </c>
      <c r="D1218" s="743" t="s">
        <v>1643</v>
      </c>
    </row>
    <row r="1219" customFormat="false" ht="13.5" hidden="false" customHeight="false" outlineLevel="0" collapsed="false">
      <c r="C1219" s="671" t="s">
        <v>458</v>
      </c>
      <c r="D1219" s="743" t="s">
        <v>1644</v>
      </c>
    </row>
    <row r="1220" customFormat="false" ht="13.5" hidden="false" customHeight="false" outlineLevel="0" collapsed="false">
      <c r="C1220" s="671" t="s">
        <v>458</v>
      </c>
      <c r="D1220" s="743" t="s">
        <v>1645</v>
      </c>
    </row>
    <row r="1221" customFormat="false" ht="13.5" hidden="false" customHeight="false" outlineLevel="0" collapsed="false">
      <c r="C1221" s="671" t="s">
        <v>458</v>
      </c>
      <c r="D1221" s="743" t="s">
        <v>1646</v>
      </c>
    </row>
    <row r="1222" customFormat="false" ht="13.5" hidden="false" customHeight="false" outlineLevel="0" collapsed="false">
      <c r="C1222" s="671" t="s">
        <v>458</v>
      </c>
      <c r="D1222" s="743" t="s">
        <v>794</v>
      </c>
    </row>
    <row r="1223" customFormat="false" ht="13.5" hidden="false" customHeight="false" outlineLevel="0" collapsed="false">
      <c r="C1223" s="671" t="s">
        <v>458</v>
      </c>
      <c r="D1223" s="743" t="s">
        <v>1647</v>
      </c>
    </row>
    <row r="1224" customFormat="false" ht="13.5" hidden="false" customHeight="false" outlineLevel="0" collapsed="false">
      <c r="C1224" s="671" t="s">
        <v>458</v>
      </c>
      <c r="D1224" s="743" t="s">
        <v>1648</v>
      </c>
    </row>
    <row r="1225" customFormat="false" ht="13.5" hidden="false" customHeight="false" outlineLevel="0" collapsed="false">
      <c r="C1225" s="671" t="s">
        <v>458</v>
      </c>
      <c r="D1225" s="743" t="s">
        <v>1649</v>
      </c>
    </row>
    <row r="1226" customFormat="false" ht="13.5" hidden="false" customHeight="false" outlineLevel="0" collapsed="false">
      <c r="C1226" s="671" t="s">
        <v>458</v>
      </c>
      <c r="D1226" s="743" t="s">
        <v>1650</v>
      </c>
    </row>
    <row r="1227" customFormat="false" ht="13.5" hidden="false" customHeight="false" outlineLevel="0" collapsed="false">
      <c r="C1227" s="671" t="s">
        <v>458</v>
      </c>
      <c r="D1227" s="743" t="s">
        <v>1651</v>
      </c>
    </row>
    <row r="1228" customFormat="false" ht="13.5" hidden="false" customHeight="false" outlineLevel="0" collapsed="false">
      <c r="C1228" s="671" t="s">
        <v>458</v>
      </c>
      <c r="D1228" s="743" t="s">
        <v>1652</v>
      </c>
    </row>
    <row r="1229" customFormat="false" ht="13.5" hidden="false" customHeight="false" outlineLevel="0" collapsed="false">
      <c r="C1229" s="671" t="s">
        <v>458</v>
      </c>
      <c r="D1229" s="743" t="s">
        <v>1653</v>
      </c>
    </row>
    <row r="1230" customFormat="false" ht="13.5" hidden="false" customHeight="false" outlineLevel="0" collapsed="false">
      <c r="C1230" s="671" t="s">
        <v>458</v>
      </c>
      <c r="D1230" s="743" t="s">
        <v>1654</v>
      </c>
    </row>
    <row r="1231" customFormat="false" ht="13.5" hidden="false" customHeight="false" outlineLevel="0" collapsed="false">
      <c r="C1231" s="671" t="s">
        <v>458</v>
      </c>
      <c r="D1231" s="743" t="s">
        <v>1655</v>
      </c>
    </row>
    <row r="1232" customFormat="false" ht="13.5" hidden="false" customHeight="false" outlineLevel="0" collapsed="false">
      <c r="C1232" s="671" t="s">
        <v>458</v>
      </c>
      <c r="D1232" s="743" t="s">
        <v>1656</v>
      </c>
    </row>
    <row r="1233" customFormat="false" ht="13.5" hidden="false" customHeight="false" outlineLevel="0" collapsed="false">
      <c r="C1233" s="671" t="s">
        <v>458</v>
      </c>
      <c r="D1233" s="743" t="s">
        <v>1657</v>
      </c>
    </row>
    <row r="1234" customFormat="false" ht="13.5" hidden="false" customHeight="false" outlineLevel="0" collapsed="false">
      <c r="C1234" s="671" t="s">
        <v>458</v>
      </c>
      <c r="D1234" s="743" t="s">
        <v>1658</v>
      </c>
    </row>
    <row r="1235" customFormat="false" ht="13.5" hidden="false" customHeight="false" outlineLevel="0" collapsed="false">
      <c r="C1235" s="671" t="s">
        <v>458</v>
      </c>
      <c r="D1235" s="743" t="s">
        <v>1659</v>
      </c>
    </row>
    <row r="1236" customFormat="false" ht="13.5" hidden="false" customHeight="false" outlineLevel="0" collapsed="false">
      <c r="C1236" s="671" t="s">
        <v>458</v>
      </c>
      <c r="D1236" s="743" t="s">
        <v>1660</v>
      </c>
    </row>
    <row r="1237" customFormat="false" ht="13.5" hidden="false" customHeight="false" outlineLevel="0" collapsed="false">
      <c r="C1237" s="671" t="s">
        <v>458</v>
      </c>
      <c r="D1237" s="743" t="s">
        <v>1661</v>
      </c>
    </row>
    <row r="1238" customFormat="false" ht="13.5" hidden="false" customHeight="false" outlineLevel="0" collapsed="false">
      <c r="C1238" s="671" t="s">
        <v>458</v>
      </c>
      <c r="D1238" s="743" t="s">
        <v>1662</v>
      </c>
    </row>
    <row r="1239" customFormat="false" ht="13.5" hidden="false" customHeight="false" outlineLevel="0" collapsed="false">
      <c r="C1239" s="671" t="s">
        <v>458</v>
      </c>
      <c r="D1239" s="743" t="s">
        <v>1663</v>
      </c>
    </row>
    <row r="1240" customFormat="false" ht="13.5" hidden="false" customHeight="false" outlineLevel="0" collapsed="false">
      <c r="C1240" s="671" t="s">
        <v>458</v>
      </c>
      <c r="D1240" s="743" t="s">
        <v>1664</v>
      </c>
    </row>
    <row r="1241" customFormat="false" ht="13.5" hidden="false" customHeight="false" outlineLevel="0" collapsed="false">
      <c r="C1241" s="671" t="s">
        <v>458</v>
      </c>
      <c r="D1241" s="743" t="s">
        <v>1665</v>
      </c>
    </row>
    <row r="1242" customFormat="false" ht="13.5" hidden="false" customHeight="false" outlineLevel="0" collapsed="false">
      <c r="C1242" s="671" t="s">
        <v>458</v>
      </c>
      <c r="D1242" s="743" t="s">
        <v>1294</v>
      </c>
    </row>
    <row r="1243" customFormat="false" ht="13.5" hidden="false" customHeight="false" outlineLevel="0" collapsed="false">
      <c r="C1243" s="671" t="s">
        <v>458</v>
      </c>
      <c r="D1243" s="743" t="s">
        <v>1666</v>
      </c>
    </row>
    <row r="1244" customFormat="false" ht="13.5" hidden="false" customHeight="false" outlineLevel="0" collapsed="false">
      <c r="C1244" s="671" t="s">
        <v>460</v>
      </c>
      <c r="D1244" s="743" t="s">
        <v>1667</v>
      </c>
    </row>
    <row r="1245" customFormat="false" ht="13.5" hidden="false" customHeight="false" outlineLevel="0" collapsed="false">
      <c r="C1245" s="671" t="s">
        <v>460</v>
      </c>
      <c r="D1245" s="743" t="s">
        <v>1668</v>
      </c>
    </row>
    <row r="1246" customFormat="false" ht="13.5" hidden="false" customHeight="false" outlineLevel="0" collapsed="false">
      <c r="C1246" s="671" t="s">
        <v>460</v>
      </c>
      <c r="D1246" s="743" t="s">
        <v>1669</v>
      </c>
    </row>
    <row r="1247" customFormat="false" ht="13.5" hidden="false" customHeight="false" outlineLevel="0" collapsed="false">
      <c r="C1247" s="671" t="s">
        <v>460</v>
      </c>
      <c r="D1247" s="743" t="s">
        <v>1670</v>
      </c>
    </row>
    <row r="1248" customFormat="false" ht="13.5" hidden="false" customHeight="false" outlineLevel="0" collapsed="false">
      <c r="C1248" s="671" t="s">
        <v>460</v>
      </c>
      <c r="D1248" s="743" t="s">
        <v>1671</v>
      </c>
    </row>
    <row r="1249" customFormat="false" ht="13.5" hidden="false" customHeight="false" outlineLevel="0" collapsed="false">
      <c r="C1249" s="671" t="s">
        <v>460</v>
      </c>
      <c r="D1249" s="743" t="s">
        <v>1672</v>
      </c>
    </row>
    <row r="1250" customFormat="false" ht="13.5" hidden="false" customHeight="false" outlineLevel="0" collapsed="false">
      <c r="C1250" s="671" t="s">
        <v>460</v>
      </c>
      <c r="D1250" s="743" t="s">
        <v>1673</v>
      </c>
    </row>
    <row r="1251" customFormat="false" ht="13.5" hidden="false" customHeight="false" outlineLevel="0" collapsed="false">
      <c r="C1251" s="671" t="s">
        <v>460</v>
      </c>
      <c r="D1251" s="743" t="s">
        <v>1674</v>
      </c>
    </row>
    <row r="1252" customFormat="false" ht="13.5" hidden="false" customHeight="false" outlineLevel="0" collapsed="false">
      <c r="C1252" s="671" t="s">
        <v>460</v>
      </c>
      <c r="D1252" s="743" t="s">
        <v>1675</v>
      </c>
    </row>
    <row r="1253" customFormat="false" ht="13.5" hidden="false" customHeight="false" outlineLevel="0" collapsed="false">
      <c r="C1253" s="671" t="s">
        <v>460</v>
      </c>
      <c r="D1253" s="743" t="s">
        <v>1676</v>
      </c>
    </row>
    <row r="1254" customFormat="false" ht="13.5" hidden="false" customHeight="false" outlineLevel="0" collapsed="false">
      <c r="C1254" s="671" t="s">
        <v>460</v>
      </c>
      <c r="D1254" s="743" t="s">
        <v>1677</v>
      </c>
    </row>
    <row r="1255" customFormat="false" ht="13.5" hidden="false" customHeight="false" outlineLevel="0" collapsed="false">
      <c r="C1255" s="671" t="s">
        <v>460</v>
      </c>
      <c r="D1255" s="743" t="s">
        <v>1678</v>
      </c>
    </row>
    <row r="1256" customFormat="false" ht="13.5" hidden="false" customHeight="false" outlineLevel="0" collapsed="false">
      <c r="C1256" s="671" t="s">
        <v>460</v>
      </c>
      <c r="D1256" s="743" t="s">
        <v>1679</v>
      </c>
    </row>
    <row r="1257" customFormat="false" ht="13.5" hidden="false" customHeight="false" outlineLevel="0" collapsed="false">
      <c r="C1257" s="671" t="s">
        <v>460</v>
      </c>
      <c r="D1257" s="743" t="s">
        <v>1680</v>
      </c>
    </row>
    <row r="1258" customFormat="false" ht="13.5" hidden="false" customHeight="false" outlineLevel="0" collapsed="false">
      <c r="C1258" s="671" t="s">
        <v>460</v>
      </c>
      <c r="D1258" s="743" t="s">
        <v>1681</v>
      </c>
    </row>
    <row r="1259" customFormat="false" ht="13.5" hidden="false" customHeight="false" outlineLevel="0" collapsed="false">
      <c r="C1259" s="671" t="s">
        <v>460</v>
      </c>
      <c r="D1259" s="743" t="s">
        <v>1682</v>
      </c>
    </row>
    <row r="1260" customFormat="false" ht="13.5" hidden="false" customHeight="false" outlineLevel="0" collapsed="false">
      <c r="C1260" s="671" t="s">
        <v>460</v>
      </c>
      <c r="D1260" s="743" t="s">
        <v>1244</v>
      </c>
    </row>
    <row r="1261" customFormat="false" ht="13.5" hidden="false" customHeight="false" outlineLevel="0" collapsed="false">
      <c r="C1261" s="671" t="s">
        <v>460</v>
      </c>
      <c r="D1261" s="743" t="s">
        <v>592</v>
      </c>
    </row>
    <row r="1262" customFormat="false" ht="13.5" hidden="false" customHeight="false" outlineLevel="0" collapsed="false">
      <c r="C1262" s="671" t="s">
        <v>460</v>
      </c>
      <c r="D1262" s="743" t="s">
        <v>1683</v>
      </c>
    </row>
    <row r="1263" customFormat="false" ht="13.5" hidden="false" customHeight="false" outlineLevel="0" collapsed="false">
      <c r="C1263" s="671" t="s">
        <v>460</v>
      </c>
      <c r="D1263" s="743" t="s">
        <v>1684</v>
      </c>
    </row>
    <row r="1264" customFormat="false" ht="13.5" hidden="false" customHeight="false" outlineLevel="0" collapsed="false">
      <c r="C1264" s="671" t="s">
        <v>460</v>
      </c>
      <c r="D1264" s="743" t="s">
        <v>1685</v>
      </c>
    </row>
    <row r="1265" customFormat="false" ht="13.5" hidden="false" customHeight="false" outlineLevel="0" collapsed="false">
      <c r="C1265" s="671" t="s">
        <v>460</v>
      </c>
      <c r="D1265" s="743" t="s">
        <v>1686</v>
      </c>
    </row>
    <row r="1266" customFormat="false" ht="13.5" hidden="false" customHeight="false" outlineLevel="0" collapsed="false">
      <c r="C1266" s="671" t="s">
        <v>460</v>
      </c>
      <c r="D1266" s="743" t="s">
        <v>1687</v>
      </c>
    </row>
    <row r="1267" customFormat="false" ht="13.5" hidden="false" customHeight="false" outlineLevel="0" collapsed="false">
      <c r="C1267" s="671" t="s">
        <v>460</v>
      </c>
      <c r="D1267" s="743" t="s">
        <v>1688</v>
      </c>
    </row>
    <row r="1268" customFormat="false" ht="13.5" hidden="false" customHeight="false" outlineLevel="0" collapsed="false">
      <c r="C1268" s="671" t="s">
        <v>460</v>
      </c>
      <c r="D1268" s="743" t="s">
        <v>1689</v>
      </c>
    </row>
    <row r="1269" customFormat="false" ht="13.5" hidden="false" customHeight="false" outlineLevel="0" collapsed="false">
      <c r="C1269" s="671" t="s">
        <v>460</v>
      </c>
      <c r="D1269" s="743" t="s">
        <v>1690</v>
      </c>
    </row>
    <row r="1270" customFormat="false" ht="13.5" hidden="false" customHeight="false" outlineLevel="0" collapsed="false">
      <c r="C1270" s="671" t="s">
        <v>460</v>
      </c>
      <c r="D1270" s="743" t="s">
        <v>1691</v>
      </c>
    </row>
    <row r="1271" customFormat="false" ht="13.5" hidden="false" customHeight="false" outlineLevel="0" collapsed="false">
      <c r="C1271" s="671" t="s">
        <v>460</v>
      </c>
      <c r="D1271" s="743" t="s">
        <v>1692</v>
      </c>
    </row>
    <row r="1272" customFormat="false" ht="13.5" hidden="false" customHeight="false" outlineLevel="0" collapsed="false">
      <c r="C1272" s="671" t="s">
        <v>460</v>
      </c>
      <c r="D1272" s="743" t="s">
        <v>1693</v>
      </c>
    </row>
    <row r="1273" customFormat="false" ht="13.5" hidden="false" customHeight="false" outlineLevel="0" collapsed="false">
      <c r="C1273" s="671" t="s">
        <v>460</v>
      </c>
      <c r="D1273" s="743" t="s">
        <v>1694</v>
      </c>
    </row>
    <row r="1274" customFormat="false" ht="13.5" hidden="false" customHeight="false" outlineLevel="0" collapsed="false">
      <c r="C1274" s="671" t="s">
        <v>462</v>
      </c>
      <c r="D1274" s="743" t="s">
        <v>1695</v>
      </c>
    </row>
    <row r="1275" customFormat="false" ht="13.5" hidden="false" customHeight="false" outlineLevel="0" collapsed="false">
      <c r="C1275" s="671" t="s">
        <v>462</v>
      </c>
      <c r="D1275" s="743" t="s">
        <v>1696</v>
      </c>
    </row>
    <row r="1276" customFormat="false" ht="13.5" hidden="false" customHeight="false" outlineLevel="0" collapsed="false">
      <c r="C1276" s="671" t="s">
        <v>462</v>
      </c>
      <c r="D1276" s="743" t="s">
        <v>1697</v>
      </c>
    </row>
    <row r="1277" customFormat="false" ht="13.5" hidden="false" customHeight="false" outlineLevel="0" collapsed="false">
      <c r="C1277" s="671" t="s">
        <v>462</v>
      </c>
      <c r="D1277" s="743" t="s">
        <v>1698</v>
      </c>
    </row>
    <row r="1278" customFormat="false" ht="13.5" hidden="false" customHeight="false" outlineLevel="0" collapsed="false">
      <c r="C1278" s="671" t="s">
        <v>462</v>
      </c>
      <c r="D1278" s="743" t="s">
        <v>1699</v>
      </c>
    </row>
    <row r="1279" customFormat="false" ht="13.5" hidden="false" customHeight="false" outlineLevel="0" collapsed="false">
      <c r="C1279" s="671" t="s">
        <v>462</v>
      </c>
      <c r="D1279" s="743" t="s">
        <v>1700</v>
      </c>
    </row>
    <row r="1280" customFormat="false" ht="13.5" hidden="false" customHeight="false" outlineLevel="0" collapsed="false">
      <c r="C1280" s="671" t="s">
        <v>462</v>
      </c>
      <c r="D1280" s="743" t="s">
        <v>1701</v>
      </c>
    </row>
    <row r="1281" customFormat="false" ht="13.5" hidden="false" customHeight="false" outlineLevel="0" collapsed="false">
      <c r="C1281" s="671" t="s">
        <v>462</v>
      </c>
      <c r="D1281" s="743" t="s">
        <v>1702</v>
      </c>
    </row>
    <row r="1282" customFormat="false" ht="13.5" hidden="false" customHeight="false" outlineLevel="0" collapsed="false">
      <c r="C1282" s="671" t="s">
        <v>462</v>
      </c>
      <c r="D1282" s="743" t="s">
        <v>1703</v>
      </c>
    </row>
    <row r="1283" customFormat="false" ht="13.5" hidden="false" customHeight="false" outlineLevel="0" collapsed="false">
      <c r="C1283" s="671" t="s">
        <v>462</v>
      </c>
      <c r="D1283" s="743" t="s">
        <v>1704</v>
      </c>
    </row>
    <row r="1284" customFormat="false" ht="13.5" hidden="false" customHeight="false" outlineLevel="0" collapsed="false">
      <c r="C1284" s="671" t="s">
        <v>462</v>
      </c>
      <c r="D1284" s="743" t="s">
        <v>1705</v>
      </c>
    </row>
    <row r="1285" customFormat="false" ht="13.5" hidden="false" customHeight="false" outlineLevel="0" collapsed="false">
      <c r="C1285" s="671" t="s">
        <v>462</v>
      </c>
      <c r="D1285" s="743" t="s">
        <v>1706</v>
      </c>
    </row>
    <row r="1286" customFormat="false" ht="13.5" hidden="false" customHeight="false" outlineLevel="0" collapsed="false">
      <c r="C1286" s="671" t="s">
        <v>462</v>
      </c>
      <c r="D1286" s="743" t="s">
        <v>1707</v>
      </c>
    </row>
    <row r="1287" customFormat="false" ht="13.5" hidden="false" customHeight="false" outlineLevel="0" collapsed="false">
      <c r="C1287" s="671" t="s">
        <v>462</v>
      </c>
      <c r="D1287" s="743" t="s">
        <v>1708</v>
      </c>
    </row>
    <row r="1288" customFormat="false" ht="13.5" hidden="false" customHeight="false" outlineLevel="0" collapsed="false">
      <c r="C1288" s="671" t="s">
        <v>462</v>
      </c>
      <c r="D1288" s="743" t="s">
        <v>670</v>
      </c>
    </row>
    <row r="1289" customFormat="false" ht="13.5" hidden="false" customHeight="false" outlineLevel="0" collapsed="false">
      <c r="C1289" s="671" t="s">
        <v>462</v>
      </c>
      <c r="D1289" s="743" t="s">
        <v>1709</v>
      </c>
    </row>
    <row r="1290" customFormat="false" ht="13.5" hidden="false" customHeight="false" outlineLevel="0" collapsed="false">
      <c r="C1290" s="671" t="s">
        <v>462</v>
      </c>
      <c r="D1290" s="743" t="s">
        <v>1710</v>
      </c>
    </row>
    <row r="1291" customFormat="false" ht="13.5" hidden="false" customHeight="false" outlineLevel="0" collapsed="false">
      <c r="C1291" s="671" t="s">
        <v>462</v>
      </c>
      <c r="D1291" s="743" t="s">
        <v>1515</v>
      </c>
    </row>
    <row r="1292" customFormat="false" ht="13.5" hidden="false" customHeight="false" outlineLevel="0" collapsed="false">
      <c r="C1292" s="671" t="s">
        <v>462</v>
      </c>
      <c r="D1292" s="743" t="s">
        <v>1711</v>
      </c>
    </row>
    <row r="1293" customFormat="false" ht="13.5" hidden="false" customHeight="false" outlineLevel="0" collapsed="false">
      <c r="C1293" s="671" t="s">
        <v>464</v>
      </c>
      <c r="D1293" s="743" t="s">
        <v>1712</v>
      </c>
    </row>
    <row r="1294" customFormat="false" ht="13.5" hidden="false" customHeight="false" outlineLevel="0" collapsed="false">
      <c r="C1294" s="671" t="s">
        <v>464</v>
      </c>
      <c r="D1294" s="743" t="s">
        <v>1713</v>
      </c>
    </row>
    <row r="1295" customFormat="false" ht="13.5" hidden="false" customHeight="false" outlineLevel="0" collapsed="false">
      <c r="C1295" s="671" t="s">
        <v>464</v>
      </c>
      <c r="D1295" s="743" t="s">
        <v>1714</v>
      </c>
    </row>
    <row r="1296" customFormat="false" ht="13.5" hidden="false" customHeight="false" outlineLevel="0" collapsed="false">
      <c r="C1296" s="671" t="s">
        <v>464</v>
      </c>
      <c r="D1296" s="743" t="s">
        <v>1715</v>
      </c>
    </row>
    <row r="1297" customFormat="false" ht="13.5" hidden="false" customHeight="false" outlineLevel="0" collapsed="false">
      <c r="C1297" s="671" t="s">
        <v>464</v>
      </c>
      <c r="D1297" s="743" t="s">
        <v>1716</v>
      </c>
    </row>
    <row r="1298" customFormat="false" ht="13.5" hidden="false" customHeight="false" outlineLevel="0" collapsed="false">
      <c r="C1298" s="671" t="s">
        <v>464</v>
      </c>
      <c r="D1298" s="743" t="s">
        <v>1717</v>
      </c>
    </row>
    <row r="1299" customFormat="false" ht="13.5" hidden="false" customHeight="false" outlineLevel="0" collapsed="false">
      <c r="C1299" s="671" t="s">
        <v>464</v>
      </c>
      <c r="D1299" s="743" t="s">
        <v>1718</v>
      </c>
    </row>
    <row r="1300" customFormat="false" ht="13.5" hidden="false" customHeight="false" outlineLevel="0" collapsed="false">
      <c r="C1300" s="671" t="s">
        <v>464</v>
      </c>
      <c r="D1300" s="743" t="s">
        <v>1719</v>
      </c>
    </row>
    <row r="1301" customFormat="false" ht="13.5" hidden="false" customHeight="false" outlineLevel="0" collapsed="false">
      <c r="C1301" s="671" t="s">
        <v>464</v>
      </c>
      <c r="D1301" s="743" t="s">
        <v>1720</v>
      </c>
    </row>
    <row r="1302" customFormat="false" ht="13.5" hidden="false" customHeight="false" outlineLevel="0" collapsed="false">
      <c r="C1302" s="671" t="s">
        <v>464</v>
      </c>
      <c r="D1302" s="743" t="s">
        <v>1721</v>
      </c>
    </row>
    <row r="1303" customFormat="false" ht="13.5" hidden="false" customHeight="false" outlineLevel="0" collapsed="false">
      <c r="C1303" s="671" t="s">
        <v>464</v>
      </c>
      <c r="D1303" s="743" t="s">
        <v>1722</v>
      </c>
    </row>
    <row r="1304" customFormat="false" ht="13.5" hidden="false" customHeight="false" outlineLevel="0" collapsed="false">
      <c r="C1304" s="671" t="s">
        <v>464</v>
      </c>
      <c r="D1304" s="743" t="s">
        <v>763</v>
      </c>
    </row>
    <row r="1305" customFormat="false" ht="13.5" hidden="false" customHeight="false" outlineLevel="0" collapsed="false">
      <c r="C1305" s="671" t="s">
        <v>464</v>
      </c>
      <c r="D1305" s="743" t="s">
        <v>1723</v>
      </c>
    </row>
    <row r="1306" customFormat="false" ht="13.5" hidden="false" customHeight="false" outlineLevel="0" collapsed="false">
      <c r="C1306" s="671" t="s">
        <v>464</v>
      </c>
      <c r="D1306" s="743" t="s">
        <v>1724</v>
      </c>
    </row>
    <row r="1307" customFormat="false" ht="13.5" hidden="false" customHeight="false" outlineLevel="0" collapsed="false">
      <c r="C1307" s="671" t="s">
        <v>464</v>
      </c>
      <c r="D1307" s="743" t="s">
        <v>1725</v>
      </c>
    </row>
    <row r="1308" customFormat="false" ht="13.5" hidden="false" customHeight="false" outlineLevel="0" collapsed="false">
      <c r="C1308" s="671" t="s">
        <v>464</v>
      </c>
      <c r="D1308" s="743" t="s">
        <v>1726</v>
      </c>
    </row>
    <row r="1309" customFormat="false" ht="13.5" hidden="false" customHeight="false" outlineLevel="0" collapsed="false">
      <c r="C1309" s="671" t="s">
        <v>464</v>
      </c>
      <c r="D1309" s="743" t="s">
        <v>1727</v>
      </c>
    </row>
    <row r="1310" customFormat="false" ht="13.5" hidden="false" customHeight="false" outlineLevel="0" collapsed="false">
      <c r="C1310" s="671" t="s">
        <v>464</v>
      </c>
      <c r="D1310" s="743" t="s">
        <v>1728</v>
      </c>
    </row>
    <row r="1311" customFormat="false" ht="13.5" hidden="false" customHeight="false" outlineLevel="0" collapsed="false">
      <c r="C1311" s="671" t="s">
        <v>464</v>
      </c>
      <c r="D1311" s="743" t="s">
        <v>1729</v>
      </c>
    </row>
    <row r="1312" customFormat="false" ht="13.5" hidden="false" customHeight="false" outlineLevel="0" collapsed="false">
      <c r="C1312" s="671" t="s">
        <v>466</v>
      </c>
      <c r="D1312" s="743" t="s">
        <v>1730</v>
      </c>
    </row>
    <row r="1313" customFormat="false" ht="13.5" hidden="false" customHeight="false" outlineLevel="0" collapsed="false">
      <c r="C1313" s="671" t="s">
        <v>466</v>
      </c>
      <c r="D1313" s="743" t="s">
        <v>1731</v>
      </c>
    </row>
    <row r="1314" customFormat="false" ht="13.5" hidden="false" customHeight="false" outlineLevel="0" collapsed="false">
      <c r="C1314" s="671" t="s">
        <v>466</v>
      </c>
      <c r="D1314" s="743" t="s">
        <v>1732</v>
      </c>
    </row>
    <row r="1315" customFormat="false" ht="13.5" hidden="false" customHeight="false" outlineLevel="0" collapsed="false">
      <c r="C1315" s="671" t="s">
        <v>466</v>
      </c>
      <c r="D1315" s="743" t="s">
        <v>1733</v>
      </c>
    </row>
    <row r="1316" customFormat="false" ht="13.5" hidden="false" customHeight="false" outlineLevel="0" collapsed="false">
      <c r="C1316" s="671" t="s">
        <v>466</v>
      </c>
      <c r="D1316" s="743" t="s">
        <v>1734</v>
      </c>
    </row>
    <row r="1317" customFormat="false" ht="13.5" hidden="false" customHeight="false" outlineLevel="0" collapsed="false">
      <c r="C1317" s="671" t="s">
        <v>466</v>
      </c>
      <c r="D1317" s="743" t="s">
        <v>1735</v>
      </c>
    </row>
    <row r="1318" customFormat="false" ht="13.5" hidden="false" customHeight="false" outlineLevel="0" collapsed="false">
      <c r="C1318" s="671" t="s">
        <v>466</v>
      </c>
      <c r="D1318" s="743" t="s">
        <v>1736</v>
      </c>
    </row>
    <row r="1319" customFormat="false" ht="13.5" hidden="false" customHeight="false" outlineLevel="0" collapsed="false">
      <c r="C1319" s="671" t="s">
        <v>466</v>
      </c>
      <c r="D1319" s="743" t="s">
        <v>1737</v>
      </c>
    </row>
    <row r="1320" customFormat="false" ht="13.5" hidden="false" customHeight="false" outlineLevel="0" collapsed="false">
      <c r="C1320" s="671" t="s">
        <v>466</v>
      </c>
      <c r="D1320" s="743" t="s">
        <v>1738</v>
      </c>
    </row>
    <row r="1321" customFormat="false" ht="13.5" hidden="false" customHeight="false" outlineLevel="0" collapsed="false">
      <c r="C1321" s="671" t="s">
        <v>466</v>
      </c>
      <c r="D1321" s="743" t="s">
        <v>1739</v>
      </c>
    </row>
    <row r="1322" customFormat="false" ht="13.5" hidden="false" customHeight="false" outlineLevel="0" collapsed="false">
      <c r="C1322" s="671" t="s">
        <v>466</v>
      </c>
      <c r="D1322" s="743" t="s">
        <v>1740</v>
      </c>
    </row>
    <row r="1323" customFormat="false" ht="13.5" hidden="false" customHeight="false" outlineLevel="0" collapsed="false">
      <c r="C1323" s="671" t="s">
        <v>466</v>
      </c>
      <c r="D1323" s="743" t="s">
        <v>1741</v>
      </c>
    </row>
    <row r="1324" customFormat="false" ht="13.5" hidden="false" customHeight="false" outlineLevel="0" collapsed="false">
      <c r="C1324" s="671" t="s">
        <v>466</v>
      </c>
      <c r="D1324" s="743" t="s">
        <v>1742</v>
      </c>
    </row>
    <row r="1325" customFormat="false" ht="13.5" hidden="false" customHeight="false" outlineLevel="0" collapsed="false">
      <c r="C1325" s="671" t="s">
        <v>466</v>
      </c>
      <c r="D1325" s="743" t="s">
        <v>1743</v>
      </c>
    </row>
    <row r="1326" customFormat="false" ht="13.5" hidden="false" customHeight="false" outlineLevel="0" collapsed="false">
      <c r="C1326" s="671" t="s">
        <v>466</v>
      </c>
      <c r="D1326" s="743" t="s">
        <v>1744</v>
      </c>
    </row>
    <row r="1327" customFormat="false" ht="13.5" hidden="false" customHeight="false" outlineLevel="0" collapsed="false">
      <c r="C1327" s="671" t="s">
        <v>466</v>
      </c>
      <c r="D1327" s="743" t="s">
        <v>1745</v>
      </c>
    </row>
    <row r="1328" customFormat="false" ht="13.5" hidden="false" customHeight="false" outlineLevel="0" collapsed="false">
      <c r="C1328" s="671" t="s">
        <v>466</v>
      </c>
      <c r="D1328" s="743" t="s">
        <v>1746</v>
      </c>
    </row>
    <row r="1329" customFormat="false" ht="13.5" hidden="false" customHeight="false" outlineLevel="0" collapsed="false">
      <c r="C1329" s="671" t="s">
        <v>466</v>
      </c>
      <c r="D1329" s="743" t="s">
        <v>1747</v>
      </c>
    </row>
    <row r="1330" customFormat="false" ht="13.5" hidden="false" customHeight="false" outlineLevel="0" collapsed="false">
      <c r="C1330" s="671" t="s">
        <v>466</v>
      </c>
      <c r="D1330" s="743" t="s">
        <v>1748</v>
      </c>
    </row>
    <row r="1331" customFormat="false" ht="13.5" hidden="false" customHeight="false" outlineLevel="0" collapsed="false">
      <c r="C1331" s="671" t="s">
        <v>466</v>
      </c>
      <c r="D1331" s="743" t="s">
        <v>1749</v>
      </c>
    </row>
    <row r="1332" customFormat="false" ht="13.5" hidden="false" customHeight="false" outlineLevel="0" collapsed="false">
      <c r="C1332" s="671" t="s">
        <v>466</v>
      </c>
      <c r="D1332" s="743" t="s">
        <v>1750</v>
      </c>
    </row>
    <row r="1333" customFormat="false" ht="13.5" hidden="false" customHeight="false" outlineLevel="0" collapsed="false">
      <c r="C1333" s="671" t="s">
        <v>466</v>
      </c>
      <c r="D1333" s="743" t="s">
        <v>1751</v>
      </c>
    </row>
    <row r="1334" customFormat="false" ht="13.5" hidden="false" customHeight="false" outlineLevel="0" collapsed="false">
      <c r="C1334" s="671" t="s">
        <v>466</v>
      </c>
      <c r="D1334" s="743" t="s">
        <v>1752</v>
      </c>
    </row>
    <row r="1335" customFormat="false" ht="13.5" hidden="false" customHeight="false" outlineLevel="0" collapsed="false">
      <c r="C1335" s="671" t="s">
        <v>466</v>
      </c>
      <c r="D1335" s="743" t="s">
        <v>1753</v>
      </c>
    </row>
    <row r="1336" customFormat="false" ht="13.5" hidden="false" customHeight="false" outlineLevel="0" collapsed="false">
      <c r="C1336" s="671" t="s">
        <v>466</v>
      </c>
      <c r="D1336" s="743" t="s">
        <v>1754</v>
      </c>
    </row>
    <row r="1337" customFormat="false" ht="13.5" hidden="false" customHeight="false" outlineLevel="0" collapsed="false">
      <c r="C1337" s="671" t="s">
        <v>466</v>
      </c>
      <c r="D1337" s="743" t="s">
        <v>1755</v>
      </c>
    </row>
    <row r="1338" customFormat="false" ht="13.5" hidden="false" customHeight="false" outlineLevel="0" collapsed="false">
      <c r="C1338" s="671" t="s">
        <v>466</v>
      </c>
      <c r="D1338" s="743" t="s">
        <v>1756</v>
      </c>
    </row>
    <row r="1339" customFormat="false" ht="13.5" hidden="false" customHeight="false" outlineLevel="0" collapsed="false">
      <c r="C1339" s="671" t="s">
        <v>468</v>
      </c>
      <c r="D1339" s="743" t="s">
        <v>1757</v>
      </c>
    </row>
    <row r="1340" customFormat="false" ht="13.5" hidden="false" customHeight="false" outlineLevel="0" collapsed="false">
      <c r="C1340" s="671" t="s">
        <v>468</v>
      </c>
      <c r="D1340" s="743" t="s">
        <v>1758</v>
      </c>
    </row>
    <row r="1341" customFormat="false" ht="13.5" hidden="false" customHeight="false" outlineLevel="0" collapsed="false">
      <c r="C1341" s="671" t="s">
        <v>468</v>
      </c>
      <c r="D1341" s="743" t="s">
        <v>1759</v>
      </c>
    </row>
    <row r="1342" customFormat="false" ht="13.5" hidden="false" customHeight="false" outlineLevel="0" collapsed="false">
      <c r="C1342" s="671" t="s">
        <v>468</v>
      </c>
      <c r="D1342" s="743" t="s">
        <v>1760</v>
      </c>
    </row>
    <row r="1343" customFormat="false" ht="13.5" hidden="false" customHeight="false" outlineLevel="0" collapsed="false">
      <c r="C1343" s="671" t="s">
        <v>468</v>
      </c>
      <c r="D1343" s="743" t="s">
        <v>1761</v>
      </c>
    </row>
    <row r="1344" customFormat="false" ht="13.5" hidden="false" customHeight="false" outlineLevel="0" collapsed="false">
      <c r="C1344" s="671" t="s">
        <v>468</v>
      </c>
      <c r="D1344" s="743" t="s">
        <v>1762</v>
      </c>
    </row>
    <row r="1345" customFormat="false" ht="13.5" hidden="false" customHeight="false" outlineLevel="0" collapsed="false">
      <c r="C1345" s="671" t="s">
        <v>468</v>
      </c>
      <c r="D1345" s="743" t="s">
        <v>1102</v>
      </c>
    </row>
    <row r="1346" customFormat="false" ht="13.5" hidden="false" customHeight="false" outlineLevel="0" collapsed="false">
      <c r="C1346" s="671" t="s">
        <v>468</v>
      </c>
      <c r="D1346" s="743" t="s">
        <v>1763</v>
      </c>
    </row>
    <row r="1347" customFormat="false" ht="13.5" hidden="false" customHeight="false" outlineLevel="0" collapsed="false">
      <c r="C1347" s="671" t="s">
        <v>468</v>
      </c>
      <c r="D1347" s="743" t="s">
        <v>1764</v>
      </c>
    </row>
    <row r="1348" customFormat="false" ht="13.5" hidden="false" customHeight="false" outlineLevel="0" collapsed="false">
      <c r="C1348" s="671" t="s">
        <v>468</v>
      </c>
      <c r="D1348" s="743" t="s">
        <v>1765</v>
      </c>
    </row>
    <row r="1349" customFormat="false" ht="13.5" hidden="false" customHeight="false" outlineLevel="0" collapsed="false">
      <c r="C1349" s="671" t="s">
        <v>468</v>
      </c>
      <c r="D1349" s="743" t="s">
        <v>1766</v>
      </c>
    </row>
    <row r="1350" customFormat="false" ht="13.5" hidden="false" customHeight="false" outlineLevel="0" collapsed="false">
      <c r="C1350" s="671" t="s">
        <v>468</v>
      </c>
      <c r="D1350" s="743" t="s">
        <v>1767</v>
      </c>
    </row>
    <row r="1351" customFormat="false" ht="13.5" hidden="false" customHeight="false" outlineLevel="0" collapsed="false">
      <c r="C1351" s="671" t="s">
        <v>468</v>
      </c>
      <c r="D1351" s="743" t="s">
        <v>1768</v>
      </c>
    </row>
    <row r="1352" customFormat="false" ht="13.5" hidden="false" customHeight="false" outlineLevel="0" collapsed="false">
      <c r="C1352" s="671" t="s">
        <v>468</v>
      </c>
      <c r="D1352" s="743" t="s">
        <v>1769</v>
      </c>
    </row>
    <row r="1353" customFormat="false" ht="13.5" hidden="false" customHeight="false" outlineLevel="0" collapsed="false">
      <c r="C1353" s="671" t="s">
        <v>468</v>
      </c>
      <c r="D1353" s="743" t="s">
        <v>1770</v>
      </c>
    </row>
    <row r="1354" customFormat="false" ht="13.5" hidden="false" customHeight="false" outlineLevel="0" collapsed="false">
      <c r="C1354" s="671" t="s">
        <v>468</v>
      </c>
      <c r="D1354" s="743" t="s">
        <v>1771</v>
      </c>
    </row>
    <row r="1355" customFormat="false" ht="13.5" hidden="false" customHeight="false" outlineLevel="0" collapsed="false">
      <c r="C1355" s="671" t="s">
        <v>468</v>
      </c>
      <c r="D1355" s="743" t="s">
        <v>1772</v>
      </c>
    </row>
    <row r="1356" customFormat="false" ht="13.5" hidden="false" customHeight="false" outlineLevel="0" collapsed="false">
      <c r="C1356" s="671" t="s">
        <v>468</v>
      </c>
      <c r="D1356" s="743" t="s">
        <v>1773</v>
      </c>
    </row>
    <row r="1357" customFormat="false" ht="13.5" hidden="false" customHeight="false" outlineLevel="0" collapsed="false">
      <c r="C1357" s="671" t="s">
        <v>468</v>
      </c>
      <c r="D1357" s="743" t="s">
        <v>1774</v>
      </c>
    </row>
    <row r="1358" customFormat="false" ht="13.5" hidden="false" customHeight="false" outlineLevel="0" collapsed="false">
      <c r="C1358" s="671" t="s">
        <v>468</v>
      </c>
      <c r="D1358" s="743" t="s">
        <v>1775</v>
      </c>
    </row>
    <row r="1359" customFormat="false" ht="13.5" hidden="false" customHeight="false" outlineLevel="0" collapsed="false">
      <c r="C1359" s="671" t="s">
        <v>468</v>
      </c>
      <c r="D1359" s="743" t="s">
        <v>1776</v>
      </c>
    </row>
    <row r="1360" customFormat="false" ht="13.5" hidden="false" customHeight="false" outlineLevel="0" collapsed="false">
      <c r="C1360" s="671" t="s">
        <v>468</v>
      </c>
      <c r="D1360" s="743" t="s">
        <v>1777</v>
      </c>
    </row>
    <row r="1361" customFormat="false" ht="13.5" hidden="false" customHeight="false" outlineLevel="0" collapsed="false">
      <c r="C1361" s="671" t="s">
        <v>468</v>
      </c>
      <c r="D1361" s="743" t="s">
        <v>1778</v>
      </c>
    </row>
    <row r="1362" customFormat="false" ht="13.5" hidden="false" customHeight="false" outlineLevel="0" collapsed="false">
      <c r="C1362" s="671" t="s">
        <v>470</v>
      </c>
      <c r="D1362" s="743" t="s">
        <v>1779</v>
      </c>
    </row>
    <row r="1363" customFormat="false" ht="13.5" hidden="false" customHeight="false" outlineLevel="0" collapsed="false">
      <c r="C1363" s="671" t="s">
        <v>470</v>
      </c>
      <c r="D1363" s="743" t="s">
        <v>1780</v>
      </c>
    </row>
    <row r="1364" customFormat="false" ht="13.5" hidden="false" customHeight="false" outlineLevel="0" collapsed="false">
      <c r="C1364" s="671" t="s">
        <v>470</v>
      </c>
      <c r="D1364" s="743" t="s">
        <v>1781</v>
      </c>
    </row>
    <row r="1365" customFormat="false" ht="13.5" hidden="false" customHeight="false" outlineLevel="0" collapsed="false">
      <c r="C1365" s="671" t="s">
        <v>470</v>
      </c>
      <c r="D1365" s="743" t="s">
        <v>1782</v>
      </c>
    </row>
    <row r="1366" customFormat="false" ht="13.5" hidden="false" customHeight="false" outlineLevel="0" collapsed="false">
      <c r="C1366" s="671" t="s">
        <v>470</v>
      </c>
      <c r="D1366" s="743" t="s">
        <v>1783</v>
      </c>
    </row>
    <row r="1367" customFormat="false" ht="13.5" hidden="false" customHeight="false" outlineLevel="0" collapsed="false">
      <c r="C1367" s="671" t="s">
        <v>470</v>
      </c>
      <c r="D1367" s="743" t="s">
        <v>1784</v>
      </c>
    </row>
    <row r="1368" customFormat="false" ht="13.5" hidden="false" customHeight="false" outlineLevel="0" collapsed="false">
      <c r="C1368" s="671" t="s">
        <v>470</v>
      </c>
      <c r="D1368" s="743" t="s">
        <v>1785</v>
      </c>
    </row>
    <row r="1369" customFormat="false" ht="13.5" hidden="false" customHeight="false" outlineLevel="0" collapsed="false">
      <c r="C1369" s="671" t="s">
        <v>470</v>
      </c>
      <c r="D1369" s="743" t="s">
        <v>1786</v>
      </c>
    </row>
    <row r="1370" customFormat="false" ht="13.5" hidden="false" customHeight="false" outlineLevel="0" collapsed="false">
      <c r="C1370" s="671" t="s">
        <v>470</v>
      </c>
      <c r="D1370" s="743" t="s">
        <v>1787</v>
      </c>
    </row>
    <row r="1371" customFormat="false" ht="13.5" hidden="false" customHeight="false" outlineLevel="0" collapsed="false">
      <c r="C1371" s="671" t="s">
        <v>470</v>
      </c>
      <c r="D1371" s="743" t="s">
        <v>1788</v>
      </c>
    </row>
    <row r="1372" customFormat="false" ht="13.5" hidden="false" customHeight="false" outlineLevel="0" collapsed="false">
      <c r="C1372" s="671" t="s">
        <v>470</v>
      </c>
      <c r="D1372" s="743" t="s">
        <v>1789</v>
      </c>
    </row>
    <row r="1373" customFormat="false" ht="13.5" hidden="false" customHeight="false" outlineLevel="0" collapsed="false">
      <c r="C1373" s="671" t="s">
        <v>470</v>
      </c>
      <c r="D1373" s="743" t="s">
        <v>1790</v>
      </c>
    </row>
    <row r="1374" customFormat="false" ht="13.5" hidden="false" customHeight="false" outlineLevel="0" collapsed="false">
      <c r="C1374" s="671" t="s">
        <v>470</v>
      </c>
      <c r="D1374" s="743" t="s">
        <v>1791</v>
      </c>
    </row>
    <row r="1375" customFormat="false" ht="13.5" hidden="false" customHeight="false" outlineLevel="0" collapsed="false">
      <c r="C1375" s="671" t="s">
        <v>470</v>
      </c>
      <c r="D1375" s="743" t="s">
        <v>1792</v>
      </c>
    </row>
    <row r="1376" customFormat="false" ht="13.5" hidden="false" customHeight="false" outlineLevel="0" collapsed="false">
      <c r="C1376" s="671" t="s">
        <v>470</v>
      </c>
      <c r="D1376" s="743" t="s">
        <v>1793</v>
      </c>
    </row>
    <row r="1377" customFormat="false" ht="13.5" hidden="false" customHeight="false" outlineLevel="0" collapsed="false">
      <c r="C1377" s="671" t="s">
        <v>470</v>
      </c>
      <c r="D1377" s="743" t="s">
        <v>1794</v>
      </c>
    </row>
    <row r="1378" customFormat="false" ht="13.5" hidden="false" customHeight="false" outlineLevel="0" collapsed="false">
      <c r="C1378" s="671" t="s">
        <v>470</v>
      </c>
      <c r="D1378" s="743" t="s">
        <v>1795</v>
      </c>
    </row>
    <row r="1379" customFormat="false" ht="13.5" hidden="false" customHeight="false" outlineLevel="0" collapsed="false">
      <c r="C1379" s="671" t="s">
        <v>470</v>
      </c>
      <c r="D1379" s="743" t="s">
        <v>1796</v>
      </c>
    </row>
    <row r="1380" customFormat="false" ht="13.5" hidden="false" customHeight="false" outlineLevel="0" collapsed="false">
      <c r="C1380" s="671" t="s">
        <v>470</v>
      </c>
      <c r="D1380" s="743" t="s">
        <v>1797</v>
      </c>
    </row>
    <row r="1381" customFormat="false" ht="13.5" hidden="false" customHeight="false" outlineLevel="0" collapsed="false">
      <c r="C1381" s="671" t="s">
        <v>472</v>
      </c>
      <c r="D1381" s="743" t="s">
        <v>1798</v>
      </c>
      <c r="E1381" s="745"/>
    </row>
    <row r="1382" customFormat="false" ht="13.5" hidden="false" customHeight="false" outlineLevel="0" collapsed="false">
      <c r="C1382" s="671" t="s">
        <v>472</v>
      </c>
      <c r="D1382" s="743" t="s">
        <v>1799</v>
      </c>
    </row>
    <row r="1383" customFormat="false" ht="13.5" hidden="false" customHeight="false" outlineLevel="0" collapsed="false">
      <c r="C1383" s="671" t="s">
        <v>472</v>
      </c>
      <c r="D1383" s="743" t="s">
        <v>1800</v>
      </c>
    </row>
    <row r="1384" customFormat="false" ht="13.5" hidden="false" customHeight="false" outlineLevel="0" collapsed="false">
      <c r="C1384" s="671" t="s">
        <v>472</v>
      </c>
      <c r="D1384" s="743" t="s">
        <v>1801</v>
      </c>
    </row>
    <row r="1385" customFormat="false" ht="13.5" hidden="false" customHeight="false" outlineLevel="0" collapsed="false">
      <c r="C1385" s="671" t="s">
        <v>472</v>
      </c>
      <c r="D1385" s="743" t="s">
        <v>1802</v>
      </c>
    </row>
    <row r="1386" customFormat="false" ht="13.5" hidden="false" customHeight="false" outlineLevel="0" collapsed="false">
      <c r="C1386" s="671" t="s">
        <v>472</v>
      </c>
      <c r="D1386" s="743" t="s">
        <v>1803</v>
      </c>
    </row>
    <row r="1387" customFormat="false" ht="13.5" hidden="false" customHeight="false" outlineLevel="0" collapsed="false">
      <c r="C1387" s="671" t="s">
        <v>472</v>
      </c>
      <c r="D1387" s="743" t="s">
        <v>1804</v>
      </c>
    </row>
    <row r="1388" customFormat="false" ht="13.5" hidden="false" customHeight="false" outlineLevel="0" collapsed="false">
      <c r="C1388" s="671" t="s">
        <v>472</v>
      </c>
      <c r="D1388" s="743" t="s">
        <v>1805</v>
      </c>
    </row>
    <row r="1389" customFormat="false" ht="13.5" hidden="false" customHeight="false" outlineLevel="0" collapsed="false">
      <c r="C1389" s="671" t="s">
        <v>472</v>
      </c>
      <c r="D1389" s="743" t="s">
        <v>1806</v>
      </c>
    </row>
    <row r="1390" customFormat="false" ht="13.5" hidden="false" customHeight="false" outlineLevel="0" collapsed="false">
      <c r="C1390" s="671" t="s">
        <v>472</v>
      </c>
      <c r="D1390" s="743" t="s">
        <v>1807</v>
      </c>
    </row>
    <row r="1391" customFormat="false" ht="13.5" hidden="false" customHeight="false" outlineLevel="0" collapsed="false">
      <c r="C1391" s="671" t="s">
        <v>472</v>
      </c>
      <c r="D1391" s="743" t="s">
        <v>1808</v>
      </c>
    </row>
    <row r="1392" customFormat="false" ht="13.5" hidden="false" customHeight="false" outlineLevel="0" collapsed="false">
      <c r="C1392" s="671" t="s">
        <v>472</v>
      </c>
      <c r="D1392" s="743" t="s">
        <v>1809</v>
      </c>
    </row>
    <row r="1393" customFormat="false" ht="13.5" hidden="false" customHeight="false" outlineLevel="0" collapsed="false">
      <c r="C1393" s="671" t="s">
        <v>472</v>
      </c>
      <c r="D1393" s="743" t="s">
        <v>1810</v>
      </c>
    </row>
    <row r="1394" customFormat="false" ht="13.5" hidden="false" customHeight="false" outlineLevel="0" collapsed="false">
      <c r="C1394" s="671" t="s">
        <v>472</v>
      </c>
      <c r="D1394" s="743" t="s">
        <v>1811</v>
      </c>
    </row>
    <row r="1395" customFormat="false" ht="13.5" hidden="false" customHeight="false" outlineLevel="0" collapsed="false">
      <c r="C1395" s="671" t="s">
        <v>472</v>
      </c>
      <c r="D1395" s="743" t="s">
        <v>1812</v>
      </c>
    </row>
    <row r="1396" customFormat="false" ht="13.5" hidden="false" customHeight="false" outlineLevel="0" collapsed="false">
      <c r="C1396" s="671" t="s">
        <v>472</v>
      </c>
      <c r="D1396" s="743" t="s">
        <v>1813</v>
      </c>
    </row>
    <row r="1397" customFormat="false" ht="13.5" hidden="false" customHeight="false" outlineLevel="0" collapsed="false">
      <c r="C1397" s="671" t="s">
        <v>472</v>
      </c>
      <c r="D1397" s="743" t="s">
        <v>1814</v>
      </c>
    </row>
    <row r="1398" customFormat="false" ht="13.5" hidden="false" customHeight="false" outlineLevel="0" collapsed="false">
      <c r="C1398" s="671" t="s">
        <v>472</v>
      </c>
      <c r="D1398" s="743" t="s">
        <v>1815</v>
      </c>
    </row>
    <row r="1399" customFormat="false" ht="13.5" hidden="false" customHeight="false" outlineLevel="0" collapsed="false">
      <c r="C1399" s="671" t="s">
        <v>472</v>
      </c>
      <c r="D1399" s="743" t="s">
        <v>1816</v>
      </c>
    </row>
    <row r="1400" customFormat="false" ht="13.5" hidden="false" customHeight="false" outlineLevel="0" collapsed="false">
      <c r="C1400" s="671" t="s">
        <v>472</v>
      </c>
      <c r="D1400" s="743" t="s">
        <v>1817</v>
      </c>
    </row>
    <row r="1401" customFormat="false" ht="13.5" hidden="false" customHeight="false" outlineLevel="0" collapsed="false">
      <c r="C1401" s="671" t="s">
        <v>472</v>
      </c>
      <c r="D1401" s="743" t="s">
        <v>1818</v>
      </c>
    </row>
    <row r="1402" customFormat="false" ht="13.5" hidden="false" customHeight="false" outlineLevel="0" collapsed="false">
      <c r="C1402" s="671" t="s">
        <v>472</v>
      </c>
      <c r="D1402" s="743" t="s">
        <v>1819</v>
      </c>
    </row>
    <row r="1403" customFormat="false" ht="13.5" hidden="false" customHeight="false" outlineLevel="0" collapsed="false">
      <c r="C1403" s="671" t="s">
        <v>472</v>
      </c>
      <c r="D1403" s="743" t="s">
        <v>1820</v>
      </c>
    </row>
    <row r="1404" customFormat="false" ht="13.5" hidden="false" customHeight="false" outlineLevel="0" collapsed="false">
      <c r="C1404" s="671" t="s">
        <v>472</v>
      </c>
      <c r="D1404" s="743" t="s">
        <v>1821</v>
      </c>
    </row>
    <row r="1405" customFormat="false" ht="13.5" hidden="false" customHeight="false" outlineLevel="0" collapsed="false">
      <c r="C1405" s="671" t="s">
        <v>474</v>
      </c>
      <c r="D1405" s="743" t="s">
        <v>1822</v>
      </c>
    </row>
    <row r="1406" customFormat="false" ht="13.5" hidden="false" customHeight="false" outlineLevel="0" collapsed="false">
      <c r="C1406" s="671" t="s">
        <v>474</v>
      </c>
      <c r="D1406" s="743" t="s">
        <v>1823</v>
      </c>
    </row>
    <row r="1407" customFormat="false" ht="13.5" hidden="false" customHeight="false" outlineLevel="0" collapsed="false">
      <c r="C1407" s="671" t="s">
        <v>474</v>
      </c>
      <c r="D1407" s="743" t="s">
        <v>1824</v>
      </c>
    </row>
    <row r="1408" customFormat="false" ht="13.5" hidden="false" customHeight="false" outlineLevel="0" collapsed="false">
      <c r="C1408" s="671" t="s">
        <v>474</v>
      </c>
      <c r="D1408" s="743" t="s">
        <v>1825</v>
      </c>
    </row>
    <row r="1409" customFormat="false" ht="13.5" hidden="false" customHeight="false" outlineLevel="0" collapsed="false">
      <c r="C1409" s="671" t="s">
        <v>474</v>
      </c>
      <c r="D1409" s="743" t="s">
        <v>1826</v>
      </c>
    </row>
    <row r="1410" customFormat="false" ht="13.5" hidden="false" customHeight="false" outlineLevel="0" collapsed="false">
      <c r="C1410" s="671" t="s">
        <v>474</v>
      </c>
      <c r="D1410" s="743" t="s">
        <v>1827</v>
      </c>
    </row>
    <row r="1411" customFormat="false" ht="13.5" hidden="false" customHeight="false" outlineLevel="0" collapsed="false">
      <c r="C1411" s="671" t="s">
        <v>474</v>
      </c>
      <c r="D1411" s="743" t="s">
        <v>1828</v>
      </c>
    </row>
    <row r="1412" customFormat="false" ht="13.5" hidden="false" customHeight="false" outlineLevel="0" collapsed="false">
      <c r="C1412" s="671" t="s">
        <v>474</v>
      </c>
      <c r="D1412" s="743" t="s">
        <v>1829</v>
      </c>
    </row>
    <row r="1413" customFormat="false" ht="13.5" hidden="false" customHeight="false" outlineLevel="0" collapsed="false">
      <c r="C1413" s="671" t="s">
        <v>474</v>
      </c>
      <c r="D1413" s="743" t="s">
        <v>1830</v>
      </c>
    </row>
    <row r="1414" customFormat="false" ht="13.5" hidden="false" customHeight="false" outlineLevel="0" collapsed="false">
      <c r="C1414" s="671" t="s">
        <v>474</v>
      </c>
      <c r="D1414" s="743" t="s">
        <v>1831</v>
      </c>
    </row>
    <row r="1415" customFormat="false" ht="13.5" hidden="false" customHeight="false" outlineLevel="0" collapsed="false">
      <c r="C1415" s="671" t="s">
        <v>474</v>
      </c>
      <c r="D1415" s="743" t="s">
        <v>1832</v>
      </c>
    </row>
    <row r="1416" customFormat="false" ht="13.5" hidden="false" customHeight="false" outlineLevel="0" collapsed="false">
      <c r="C1416" s="671" t="s">
        <v>474</v>
      </c>
      <c r="D1416" s="743" t="s">
        <v>1833</v>
      </c>
    </row>
    <row r="1417" customFormat="false" ht="13.5" hidden="false" customHeight="false" outlineLevel="0" collapsed="false">
      <c r="C1417" s="671" t="s">
        <v>474</v>
      </c>
      <c r="D1417" s="743" t="s">
        <v>1834</v>
      </c>
    </row>
    <row r="1418" customFormat="false" ht="13.5" hidden="false" customHeight="false" outlineLevel="0" collapsed="false">
      <c r="C1418" s="671" t="s">
        <v>474</v>
      </c>
      <c r="D1418" s="743" t="s">
        <v>1835</v>
      </c>
    </row>
    <row r="1419" customFormat="false" ht="13.5" hidden="false" customHeight="false" outlineLevel="0" collapsed="false">
      <c r="C1419" s="671" t="s">
        <v>474</v>
      </c>
      <c r="D1419" s="743" t="s">
        <v>1836</v>
      </c>
    </row>
    <row r="1420" customFormat="false" ht="13.5" hidden="false" customHeight="false" outlineLevel="0" collapsed="false">
      <c r="C1420" s="671" t="s">
        <v>474</v>
      </c>
      <c r="D1420" s="743" t="s">
        <v>1837</v>
      </c>
    </row>
    <row r="1421" customFormat="false" ht="13.5" hidden="false" customHeight="false" outlineLevel="0" collapsed="false">
      <c r="C1421" s="671" t="s">
        <v>474</v>
      </c>
      <c r="D1421" s="743" t="s">
        <v>1838</v>
      </c>
    </row>
    <row r="1422" customFormat="false" ht="13.5" hidden="false" customHeight="false" outlineLevel="0" collapsed="false">
      <c r="C1422" s="671" t="s">
        <v>476</v>
      </c>
      <c r="D1422" s="743" t="s">
        <v>1839</v>
      </c>
    </row>
    <row r="1423" customFormat="false" ht="13.5" hidden="false" customHeight="false" outlineLevel="0" collapsed="false">
      <c r="C1423" s="671" t="s">
        <v>476</v>
      </c>
      <c r="D1423" s="743" t="s">
        <v>1840</v>
      </c>
    </row>
    <row r="1424" customFormat="false" ht="13.5" hidden="false" customHeight="false" outlineLevel="0" collapsed="false">
      <c r="C1424" s="671" t="s">
        <v>476</v>
      </c>
      <c r="D1424" s="743" t="s">
        <v>1841</v>
      </c>
    </row>
    <row r="1425" customFormat="false" ht="13.5" hidden="false" customHeight="false" outlineLevel="0" collapsed="false">
      <c r="C1425" s="671" t="s">
        <v>476</v>
      </c>
      <c r="D1425" s="743" t="s">
        <v>1842</v>
      </c>
    </row>
    <row r="1426" customFormat="false" ht="13.5" hidden="false" customHeight="false" outlineLevel="0" collapsed="false">
      <c r="C1426" s="671" t="s">
        <v>476</v>
      </c>
      <c r="D1426" s="743" t="s">
        <v>1843</v>
      </c>
    </row>
    <row r="1427" customFormat="false" ht="13.5" hidden="false" customHeight="false" outlineLevel="0" collapsed="false">
      <c r="C1427" s="671" t="s">
        <v>476</v>
      </c>
      <c r="D1427" s="743" t="s">
        <v>1844</v>
      </c>
    </row>
    <row r="1428" customFormat="false" ht="13.5" hidden="false" customHeight="false" outlineLevel="0" collapsed="false">
      <c r="C1428" s="671" t="s">
        <v>476</v>
      </c>
      <c r="D1428" s="743" t="s">
        <v>1845</v>
      </c>
    </row>
    <row r="1429" customFormat="false" ht="13.5" hidden="false" customHeight="false" outlineLevel="0" collapsed="false">
      <c r="C1429" s="671" t="s">
        <v>476</v>
      </c>
      <c r="D1429" s="743" t="s">
        <v>1846</v>
      </c>
    </row>
    <row r="1430" customFormat="false" ht="13.5" hidden="false" customHeight="false" outlineLevel="0" collapsed="false">
      <c r="C1430" s="671" t="s">
        <v>476</v>
      </c>
      <c r="D1430" s="743" t="s">
        <v>1847</v>
      </c>
    </row>
    <row r="1431" customFormat="false" ht="13.5" hidden="false" customHeight="false" outlineLevel="0" collapsed="false">
      <c r="C1431" s="671" t="s">
        <v>476</v>
      </c>
      <c r="D1431" s="743" t="s">
        <v>1848</v>
      </c>
    </row>
    <row r="1432" customFormat="false" ht="13.5" hidden="false" customHeight="false" outlineLevel="0" collapsed="false">
      <c r="C1432" s="671" t="s">
        <v>476</v>
      </c>
      <c r="D1432" s="743" t="s">
        <v>1849</v>
      </c>
    </row>
    <row r="1433" customFormat="false" ht="13.5" hidden="false" customHeight="false" outlineLevel="0" collapsed="false">
      <c r="C1433" s="671" t="s">
        <v>476</v>
      </c>
      <c r="D1433" s="743" t="s">
        <v>1850</v>
      </c>
    </row>
    <row r="1434" customFormat="false" ht="13.5" hidden="false" customHeight="false" outlineLevel="0" collapsed="false">
      <c r="C1434" s="671" t="s">
        <v>476</v>
      </c>
      <c r="D1434" s="743" t="s">
        <v>1851</v>
      </c>
    </row>
    <row r="1435" customFormat="false" ht="13.5" hidden="false" customHeight="false" outlineLevel="0" collapsed="false">
      <c r="C1435" s="671" t="s">
        <v>476</v>
      </c>
      <c r="D1435" s="743" t="s">
        <v>477</v>
      </c>
    </row>
    <row r="1436" customFormat="false" ht="13.5" hidden="false" customHeight="false" outlineLevel="0" collapsed="false">
      <c r="C1436" s="671" t="s">
        <v>476</v>
      </c>
      <c r="D1436" s="743" t="s">
        <v>1852</v>
      </c>
    </row>
    <row r="1437" customFormat="false" ht="13.5" hidden="false" customHeight="false" outlineLevel="0" collapsed="false">
      <c r="C1437" s="671" t="s">
        <v>476</v>
      </c>
      <c r="D1437" s="743" t="s">
        <v>1853</v>
      </c>
    </row>
    <row r="1438" customFormat="false" ht="13.5" hidden="false" customHeight="false" outlineLevel="0" collapsed="false">
      <c r="C1438" s="671" t="s">
        <v>476</v>
      </c>
      <c r="D1438" s="743" t="s">
        <v>1854</v>
      </c>
    </row>
    <row r="1439" customFormat="false" ht="13.5" hidden="false" customHeight="false" outlineLevel="0" collapsed="false">
      <c r="C1439" s="671" t="s">
        <v>476</v>
      </c>
      <c r="D1439" s="743" t="s">
        <v>1855</v>
      </c>
    </row>
    <row r="1440" customFormat="false" ht="13.5" hidden="false" customHeight="false" outlineLevel="0" collapsed="false">
      <c r="C1440" s="671" t="s">
        <v>476</v>
      </c>
      <c r="D1440" s="743" t="s">
        <v>1856</v>
      </c>
    </row>
    <row r="1441" customFormat="false" ht="13.5" hidden="false" customHeight="false" outlineLevel="0" collapsed="false">
      <c r="C1441" s="671" t="s">
        <v>476</v>
      </c>
      <c r="D1441" s="743" t="s">
        <v>1857</v>
      </c>
    </row>
    <row r="1442" customFormat="false" ht="13.5" hidden="false" customHeight="false" outlineLevel="0" collapsed="false">
      <c r="C1442" s="671" t="s">
        <v>478</v>
      </c>
      <c r="D1442" s="743" t="s">
        <v>1858</v>
      </c>
    </row>
    <row r="1443" customFormat="false" ht="13.5" hidden="false" customHeight="false" outlineLevel="0" collapsed="false">
      <c r="C1443" s="671" t="s">
        <v>478</v>
      </c>
      <c r="D1443" s="743" t="s">
        <v>1859</v>
      </c>
    </row>
    <row r="1444" customFormat="false" ht="13.5" hidden="false" customHeight="false" outlineLevel="0" collapsed="false">
      <c r="C1444" s="671" t="s">
        <v>478</v>
      </c>
      <c r="D1444" s="743" t="s">
        <v>1860</v>
      </c>
    </row>
    <row r="1445" customFormat="false" ht="13.5" hidden="false" customHeight="false" outlineLevel="0" collapsed="false">
      <c r="C1445" s="671" t="s">
        <v>478</v>
      </c>
      <c r="D1445" s="743" t="s">
        <v>1861</v>
      </c>
    </row>
    <row r="1446" customFormat="false" ht="13.5" hidden="false" customHeight="false" outlineLevel="0" collapsed="false">
      <c r="C1446" s="671" t="s">
        <v>478</v>
      </c>
      <c r="D1446" s="743" t="s">
        <v>1862</v>
      </c>
    </row>
    <row r="1447" customFormat="false" ht="13.5" hidden="false" customHeight="false" outlineLevel="0" collapsed="false">
      <c r="C1447" s="671" t="s">
        <v>478</v>
      </c>
      <c r="D1447" s="743" t="s">
        <v>1863</v>
      </c>
    </row>
    <row r="1448" customFormat="false" ht="13.5" hidden="false" customHeight="false" outlineLevel="0" collapsed="false">
      <c r="C1448" s="671" t="s">
        <v>478</v>
      </c>
      <c r="D1448" s="743" t="s">
        <v>1864</v>
      </c>
    </row>
    <row r="1449" customFormat="false" ht="13.5" hidden="false" customHeight="false" outlineLevel="0" collapsed="false">
      <c r="C1449" s="671" t="s">
        <v>478</v>
      </c>
      <c r="D1449" s="743" t="s">
        <v>1865</v>
      </c>
    </row>
    <row r="1450" customFormat="false" ht="13.5" hidden="false" customHeight="false" outlineLevel="0" collapsed="false">
      <c r="C1450" s="671" t="s">
        <v>478</v>
      </c>
      <c r="D1450" s="743" t="s">
        <v>1866</v>
      </c>
    </row>
    <row r="1451" customFormat="false" ht="13.5" hidden="false" customHeight="false" outlineLevel="0" collapsed="false">
      <c r="C1451" s="671" t="s">
        <v>478</v>
      </c>
      <c r="D1451" s="743" t="s">
        <v>1867</v>
      </c>
    </row>
    <row r="1452" customFormat="false" ht="13.5" hidden="false" customHeight="false" outlineLevel="0" collapsed="false">
      <c r="C1452" s="671" t="s">
        <v>478</v>
      </c>
      <c r="D1452" s="743" t="s">
        <v>1868</v>
      </c>
    </row>
    <row r="1453" customFormat="false" ht="13.5" hidden="false" customHeight="false" outlineLevel="0" collapsed="false">
      <c r="C1453" s="671" t="s">
        <v>478</v>
      </c>
      <c r="D1453" s="743" t="s">
        <v>1869</v>
      </c>
    </row>
    <row r="1454" customFormat="false" ht="13.5" hidden="false" customHeight="false" outlineLevel="0" collapsed="false">
      <c r="C1454" s="671" t="s">
        <v>478</v>
      </c>
      <c r="D1454" s="743" t="s">
        <v>1870</v>
      </c>
    </row>
    <row r="1455" customFormat="false" ht="13.5" hidden="false" customHeight="false" outlineLevel="0" collapsed="false">
      <c r="C1455" s="671" t="s">
        <v>478</v>
      </c>
      <c r="D1455" s="743" t="s">
        <v>1871</v>
      </c>
    </row>
    <row r="1456" customFormat="false" ht="13.5" hidden="false" customHeight="false" outlineLevel="0" collapsed="false">
      <c r="C1456" s="671" t="s">
        <v>478</v>
      </c>
      <c r="D1456" s="743" t="s">
        <v>1872</v>
      </c>
    </row>
    <row r="1457" customFormat="false" ht="13.5" hidden="false" customHeight="false" outlineLevel="0" collapsed="false">
      <c r="C1457" s="671" t="s">
        <v>478</v>
      </c>
      <c r="D1457" s="743" t="s">
        <v>1873</v>
      </c>
    </row>
    <row r="1458" customFormat="false" ht="13.5" hidden="false" customHeight="false" outlineLevel="0" collapsed="false">
      <c r="C1458" s="671" t="s">
        <v>478</v>
      </c>
      <c r="D1458" s="743" t="s">
        <v>1874</v>
      </c>
    </row>
    <row r="1459" customFormat="false" ht="13.5" hidden="false" customHeight="false" outlineLevel="0" collapsed="false">
      <c r="C1459" s="671" t="s">
        <v>478</v>
      </c>
      <c r="D1459" s="743" t="s">
        <v>1875</v>
      </c>
    </row>
    <row r="1460" customFormat="false" ht="13.5" hidden="false" customHeight="false" outlineLevel="0" collapsed="false">
      <c r="C1460" s="671" t="s">
        <v>478</v>
      </c>
      <c r="D1460" s="743" t="s">
        <v>1876</v>
      </c>
    </row>
    <row r="1461" customFormat="false" ht="13.5" hidden="false" customHeight="false" outlineLevel="0" collapsed="false">
      <c r="C1461" s="671" t="s">
        <v>478</v>
      </c>
      <c r="D1461" s="743" t="s">
        <v>1877</v>
      </c>
    </row>
    <row r="1462" customFormat="false" ht="13.5" hidden="false" customHeight="false" outlineLevel="0" collapsed="false">
      <c r="C1462" s="671" t="s">
        <v>478</v>
      </c>
      <c r="D1462" s="743" t="s">
        <v>1878</v>
      </c>
    </row>
    <row r="1463" customFormat="false" ht="13.5" hidden="false" customHeight="false" outlineLevel="0" collapsed="false">
      <c r="C1463" s="671" t="s">
        <v>478</v>
      </c>
      <c r="D1463" s="743" t="s">
        <v>1879</v>
      </c>
    </row>
    <row r="1464" customFormat="false" ht="13.5" hidden="false" customHeight="false" outlineLevel="0" collapsed="false">
      <c r="C1464" s="671" t="s">
        <v>478</v>
      </c>
      <c r="D1464" s="743" t="s">
        <v>1880</v>
      </c>
    </row>
    <row r="1465" customFormat="false" ht="13.5" hidden="false" customHeight="false" outlineLevel="0" collapsed="false">
      <c r="C1465" s="671" t="s">
        <v>478</v>
      </c>
      <c r="D1465" s="743" t="s">
        <v>1881</v>
      </c>
    </row>
    <row r="1466" customFormat="false" ht="13.5" hidden="false" customHeight="false" outlineLevel="0" collapsed="false">
      <c r="C1466" s="671" t="s">
        <v>478</v>
      </c>
      <c r="D1466" s="743" t="s">
        <v>1882</v>
      </c>
    </row>
    <row r="1467" customFormat="false" ht="13.5" hidden="false" customHeight="false" outlineLevel="0" collapsed="false">
      <c r="C1467" s="671" t="s">
        <v>478</v>
      </c>
      <c r="D1467" s="743" t="s">
        <v>1883</v>
      </c>
    </row>
    <row r="1468" customFormat="false" ht="13.5" hidden="false" customHeight="false" outlineLevel="0" collapsed="false">
      <c r="C1468" s="671" t="s">
        <v>478</v>
      </c>
      <c r="D1468" s="743" t="s">
        <v>1884</v>
      </c>
    </row>
    <row r="1469" customFormat="false" ht="13.5" hidden="false" customHeight="false" outlineLevel="0" collapsed="false">
      <c r="C1469" s="671" t="s">
        <v>478</v>
      </c>
      <c r="D1469" s="743" t="s">
        <v>1885</v>
      </c>
    </row>
    <row r="1470" customFormat="false" ht="13.5" hidden="false" customHeight="false" outlineLevel="0" collapsed="false">
      <c r="C1470" s="671" t="s">
        <v>478</v>
      </c>
      <c r="D1470" s="743" t="s">
        <v>1886</v>
      </c>
    </row>
    <row r="1471" customFormat="false" ht="13.5" hidden="false" customHeight="false" outlineLevel="0" collapsed="false">
      <c r="C1471" s="671" t="s">
        <v>478</v>
      </c>
      <c r="D1471" s="743" t="s">
        <v>1887</v>
      </c>
    </row>
    <row r="1472" customFormat="false" ht="13.5" hidden="false" customHeight="false" outlineLevel="0" collapsed="false">
      <c r="C1472" s="671" t="s">
        <v>478</v>
      </c>
      <c r="D1472" s="743" t="s">
        <v>1888</v>
      </c>
    </row>
    <row r="1473" customFormat="false" ht="13.5" hidden="false" customHeight="false" outlineLevel="0" collapsed="false">
      <c r="C1473" s="671" t="s">
        <v>478</v>
      </c>
      <c r="D1473" s="743" t="s">
        <v>1889</v>
      </c>
    </row>
    <row r="1474" customFormat="false" ht="13.5" hidden="false" customHeight="false" outlineLevel="0" collapsed="false">
      <c r="C1474" s="671" t="s">
        <v>478</v>
      </c>
      <c r="D1474" s="743" t="s">
        <v>1890</v>
      </c>
    </row>
    <row r="1475" customFormat="false" ht="13.5" hidden="false" customHeight="false" outlineLevel="0" collapsed="false">
      <c r="C1475" s="671" t="s">
        <v>478</v>
      </c>
      <c r="D1475" s="743" t="s">
        <v>1891</v>
      </c>
    </row>
    <row r="1476" customFormat="false" ht="13.5" hidden="false" customHeight="false" outlineLevel="0" collapsed="false">
      <c r="C1476" s="671" t="s">
        <v>480</v>
      </c>
      <c r="D1476" s="743" t="s">
        <v>1892</v>
      </c>
    </row>
    <row r="1477" customFormat="false" ht="13.5" hidden="false" customHeight="false" outlineLevel="0" collapsed="false">
      <c r="C1477" s="671" t="s">
        <v>480</v>
      </c>
      <c r="D1477" s="743" t="s">
        <v>1893</v>
      </c>
    </row>
    <row r="1478" customFormat="false" ht="13.5" hidden="false" customHeight="false" outlineLevel="0" collapsed="false">
      <c r="C1478" s="671" t="s">
        <v>480</v>
      </c>
      <c r="D1478" s="743" t="s">
        <v>1894</v>
      </c>
    </row>
    <row r="1479" customFormat="false" ht="13.5" hidden="false" customHeight="false" outlineLevel="0" collapsed="false">
      <c r="C1479" s="671" t="s">
        <v>480</v>
      </c>
      <c r="D1479" s="743" t="s">
        <v>1895</v>
      </c>
    </row>
    <row r="1480" customFormat="false" ht="13.5" hidden="false" customHeight="false" outlineLevel="0" collapsed="false">
      <c r="C1480" s="671" t="s">
        <v>480</v>
      </c>
      <c r="D1480" s="743" t="s">
        <v>1896</v>
      </c>
    </row>
    <row r="1481" customFormat="false" ht="13.5" hidden="false" customHeight="false" outlineLevel="0" collapsed="false">
      <c r="C1481" s="671" t="s">
        <v>480</v>
      </c>
      <c r="D1481" s="743" t="s">
        <v>1897</v>
      </c>
    </row>
    <row r="1482" customFormat="false" ht="13.5" hidden="false" customHeight="false" outlineLevel="0" collapsed="false">
      <c r="C1482" s="671" t="s">
        <v>480</v>
      </c>
      <c r="D1482" s="743" t="s">
        <v>1898</v>
      </c>
    </row>
    <row r="1483" customFormat="false" ht="13.5" hidden="false" customHeight="false" outlineLevel="0" collapsed="false">
      <c r="C1483" s="671" t="s">
        <v>480</v>
      </c>
      <c r="D1483" s="743" t="s">
        <v>1899</v>
      </c>
    </row>
    <row r="1484" customFormat="false" ht="13.5" hidden="false" customHeight="false" outlineLevel="0" collapsed="false">
      <c r="C1484" s="671" t="s">
        <v>480</v>
      </c>
      <c r="D1484" s="743" t="s">
        <v>1900</v>
      </c>
    </row>
    <row r="1485" customFormat="false" ht="13.5" hidden="false" customHeight="false" outlineLevel="0" collapsed="false">
      <c r="C1485" s="671" t="s">
        <v>480</v>
      </c>
      <c r="D1485" s="743" t="s">
        <v>1901</v>
      </c>
    </row>
    <row r="1486" customFormat="false" ht="13.5" hidden="false" customHeight="false" outlineLevel="0" collapsed="false">
      <c r="C1486" s="671" t="s">
        <v>480</v>
      </c>
      <c r="D1486" s="743" t="s">
        <v>1902</v>
      </c>
    </row>
    <row r="1487" customFormat="false" ht="13.5" hidden="false" customHeight="false" outlineLevel="0" collapsed="false">
      <c r="C1487" s="671" t="s">
        <v>480</v>
      </c>
      <c r="D1487" s="743" t="s">
        <v>1903</v>
      </c>
    </row>
    <row r="1488" customFormat="false" ht="13.5" hidden="false" customHeight="false" outlineLevel="0" collapsed="false">
      <c r="C1488" s="671" t="s">
        <v>480</v>
      </c>
      <c r="D1488" s="743" t="s">
        <v>1904</v>
      </c>
    </row>
    <row r="1489" customFormat="false" ht="13.5" hidden="false" customHeight="false" outlineLevel="0" collapsed="false">
      <c r="C1489" s="671" t="s">
        <v>480</v>
      </c>
      <c r="D1489" s="743" t="s">
        <v>1905</v>
      </c>
    </row>
    <row r="1490" customFormat="false" ht="13.5" hidden="false" customHeight="false" outlineLevel="0" collapsed="false">
      <c r="C1490" s="671" t="s">
        <v>480</v>
      </c>
      <c r="D1490" s="743" t="s">
        <v>1906</v>
      </c>
    </row>
    <row r="1491" customFormat="false" ht="13.5" hidden="false" customHeight="false" outlineLevel="0" collapsed="false">
      <c r="C1491" s="671" t="s">
        <v>480</v>
      </c>
      <c r="D1491" s="743" t="s">
        <v>1907</v>
      </c>
    </row>
    <row r="1492" customFormat="false" ht="13.5" hidden="false" customHeight="false" outlineLevel="0" collapsed="false">
      <c r="C1492" s="671" t="s">
        <v>480</v>
      </c>
      <c r="D1492" s="743" t="s">
        <v>1908</v>
      </c>
    </row>
    <row r="1493" customFormat="false" ht="13.5" hidden="false" customHeight="false" outlineLevel="0" collapsed="false">
      <c r="C1493" s="671" t="s">
        <v>480</v>
      </c>
      <c r="D1493" s="743" t="s">
        <v>1909</v>
      </c>
    </row>
    <row r="1494" customFormat="false" ht="13.5" hidden="false" customHeight="false" outlineLevel="0" collapsed="false">
      <c r="C1494" s="671" t="s">
        <v>480</v>
      </c>
      <c r="D1494" s="743" t="s">
        <v>1910</v>
      </c>
    </row>
    <row r="1495" customFormat="false" ht="13.5" hidden="false" customHeight="false" outlineLevel="0" collapsed="false">
      <c r="C1495" s="671" t="s">
        <v>480</v>
      </c>
      <c r="D1495" s="743" t="s">
        <v>1911</v>
      </c>
    </row>
    <row r="1496" customFormat="false" ht="13.5" hidden="false" customHeight="false" outlineLevel="0" collapsed="false">
      <c r="C1496" s="671" t="s">
        <v>480</v>
      </c>
      <c r="D1496" s="743" t="s">
        <v>1912</v>
      </c>
    </row>
    <row r="1497" customFormat="false" ht="13.5" hidden="false" customHeight="false" outlineLevel="0" collapsed="false">
      <c r="C1497" s="671" t="s">
        <v>480</v>
      </c>
      <c r="D1497" s="743" t="s">
        <v>1913</v>
      </c>
    </row>
    <row r="1498" customFormat="false" ht="13.5" hidden="false" customHeight="false" outlineLevel="0" collapsed="false">
      <c r="C1498" s="671" t="s">
        <v>480</v>
      </c>
      <c r="D1498" s="743" t="s">
        <v>1914</v>
      </c>
    </row>
    <row r="1499" customFormat="false" ht="13.5" hidden="false" customHeight="false" outlineLevel="0" collapsed="false">
      <c r="C1499" s="671" t="s">
        <v>480</v>
      </c>
      <c r="D1499" s="743" t="s">
        <v>1915</v>
      </c>
    </row>
    <row r="1500" customFormat="false" ht="13.5" hidden="false" customHeight="false" outlineLevel="0" collapsed="false">
      <c r="C1500" s="671" t="s">
        <v>480</v>
      </c>
      <c r="D1500" s="743" t="s">
        <v>1916</v>
      </c>
    </row>
    <row r="1501" customFormat="false" ht="13.5" hidden="false" customHeight="false" outlineLevel="0" collapsed="false">
      <c r="C1501" s="671" t="s">
        <v>480</v>
      </c>
      <c r="D1501" s="743" t="s">
        <v>1917</v>
      </c>
    </row>
    <row r="1502" customFormat="false" ht="13.5" hidden="false" customHeight="false" outlineLevel="0" collapsed="false">
      <c r="C1502" s="671" t="s">
        <v>480</v>
      </c>
      <c r="D1502" s="743" t="s">
        <v>1918</v>
      </c>
    </row>
    <row r="1503" customFormat="false" ht="13.5" hidden="false" customHeight="false" outlineLevel="0" collapsed="false">
      <c r="C1503" s="671" t="s">
        <v>480</v>
      </c>
      <c r="D1503" s="743" t="s">
        <v>1919</v>
      </c>
    </row>
    <row r="1504" customFormat="false" ht="13.5" hidden="false" customHeight="false" outlineLevel="0" collapsed="false">
      <c r="C1504" s="671" t="s">
        <v>480</v>
      </c>
      <c r="D1504" s="743" t="s">
        <v>1920</v>
      </c>
    </row>
    <row r="1505" customFormat="false" ht="13.5" hidden="false" customHeight="false" outlineLevel="0" collapsed="false">
      <c r="C1505" s="671" t="s">
        <v>480</v>
      </c>
      <c r="D1505" s="743" t="s">
        <v>1921</v>
      </c>
    </row>
    <row r="1506" customFormat="false" ht="13.5" hidden="false" customHeight="false" outlineLevel="0" collapsed="false">
      <c r="C1506" s="671" t="s">
        <v>480</v>
      </c>
      <c r="D1506" s="743" t="s">
        <v>1922</v>
      </c>
    </row>
    <row r="1507" customFormat="false" ht="13.5" hidden="false" customHeight="false" outlineLevel="0" collapsed="false">
      <c r="C1507" s="671" t="s">
        <v>480</v>
      </c>
      <c r="D1507" s="743" t="s">
        <v>1923</v>
      </c>
    </row>
    <row r="1508" customFormat="false" ht="13.5" hidden="false" customHeight="false" outlineLevel="0" collapsed="false">
      <c r="C1508" s="671" t="s">
        <v>480</v>
      </c>
      <c r="D1508" s="743" t="s">
        <v>1924</v>
      </c>
    </row>
    <row r="1509" customFormat="false" ht="13.5" hidden="false" customHeight="false" outlineLevel="0" collapsed="false">
      <c r="C1509" s="671" t="s">
        <v>480</v>
      </c>
      <c r="D1509" s="743" t="s">
        <v>1925</v>
      </c>
    </row>
    <row r="1510" customFormat="false" ht="13.5" hidden="false" customHeight="false" outlineLevel="0" collapsed="false">
      <c r="C1510" s="671" t="s">
        <v>480</v>
      </c>
      <c r="D1510" s="743" t="s">
        <v>1926</v>
      </c>
    </row>
    <row r="1511" customFormat="false" ht="13.5" hidden="false" customHeight="false" outlineLevel="0" collapsed="false">
      <c r="C1511" s="671" t="s">
        <v>480</v>
      </c>
      <c r="D1511" s="743" t="s">
        <v>1927</v>
      </c>
    </row>
    <row r="1512" customFormat="false" ht="13.5" hidden="false" customHeight="false" outlineLevel="0" collapsed="false">
      <c r="C1512" s="671" t="s">
        <v>480</v>
      </c>
      <c r="D1512" s="743" t="s">
        <v>1928</v>
      </c>
    </row>
    <row r="1513" customFormat="false" ht="13.5" hidden="false" customHeight="false" outlineLevel="0" collapsed="false">
      <c r="C1513" s="671" t="s">
        <v>480</v>
      </c>
      <c r="D1513" s="743" t="s">
        <v>1929</v>
      </c>
    </row>
    <row r="1514" customFormat="false" ht="13.5" hidden="false" customHeight="false" outlineLevel="0" collapsed="false">
      <c r="C1514" s="671" t="s">
        <v>480</v>
      </c>
      <c r="D1514" s="743" t="s">
        <v>1930</v>
      </c>
    </row>
    <row r="1515" customFormat="false" ht="13.5" hidden="false" customHeight="false" outlineLevel="0" collapsed="false">
      <c r="C1515" s="671" t="s">
        <v>480</v>
      </c>
      <c r="D1515" s="743" t="s">
        <v>1931</v>
      </c>
    </row>
    <row r="1516" customFormat="false" ht="13.5" hidden="false" customHeight="false" outlineLevel="0" collapsed="false">
      <c r="C1516" s="671" t="s">
        <v>480</v>
      </c>
      <c r="D1516" s="743" t="s">
        <v>1932</v>
      </c>
    </row>
    <row r="1517" customFormat="false" ht="13.5" hidden="false" customHeight="false" outlineLevel="0" collapsed="false">
      <c r="C1517" s="671" t="s">
        <v>480</v>
      </c>
      <c r="D1517" s="743" t="s">
        <v>1933</v>
      </c>
    </row>
    <row r="1518" customFormat="false" ht="13.5" hidden="false" customHeight="false" outlineLevel="0" collapsed="false">
      <c r="C1518" s="671" t="s">
        <v>480</v>
      </c>
      <c r="D1518" s="743" t="s">
        <v>1934</v>
      </c>
    </row>
    <row r="1519" customFormat="false" ht="13.5" hidden="false" customHeight="false" outlineLevel="0" collapsed="false">
      <c r="C1519" s="671" t="s">
        <v>480</v>
      </c>
      <c r="D1519" s="743" t="s">
        <v>1935</v>
      </c>
    </row>
    <row r="1520" customFormat="false" ht="13.5" hidden="false" customHeight="false" outlineLevel="0" collapsed="false">
      <c r="C1520" s="671" t="s">
        <v>480</v>
      </c>
      <c r="D1520" s="743" t="s">
        <v>1936</v>
      </c>
    </row>
    <row r="1521" customFormat="false" ht="13.5" hidden="false" customHeight="false" outlineLevel="0" collapsed="false">
      <c r="C1521" s="671" t="s">
        <v>480</v>
      </c>
      <c r="D1521" s="743" t="s">
        <v>1937</v>
      </c>
    </row>
    <row r="1522" customFormat="false" ht="13.5" hidden="false" customHeight="false" outlineLevel="0" collapsed="false">
      <c r="C1522" s="671" t="s">
        <v>480</v>
      </c>
      <c r="D1522" s="743" t="s">
        <v>1938</v>
      </c>
    </row>
    <row r="1523" customFormat="false" ht="13.5" hidden="false" customHeight="false" outlineLevel="0" collapsed="false">
      <c r="C1523" s="671" t="s">
        <v>480</v>
      </c>
      <c r="D1523" s="743" t="s">
        <v>1681</v>
      </c>
    </row>
    <row r="1524" customFormat="false" ht="13.5" hidden="false" customHeight="false" outlineLevel="0" collapsed="false">
      <c r="C1524" s="671" t="s">
        <v>480</v>
      </c>
      <c r="D1524" s="743" t="s">
        <v>1939</v>
      </c>
    </row>
    <row r="1525" customFormat="false" ht="13.5" hidden="false" customHeight="false" outlineLevel="0" collapsed="false">
      <c r="C1525" s="671" t="s">
        <v>480</v>
      </c>
      <c r="D1525" s="743" t="s">
        <v>1940</v>
      </c>
    </row>
    <row r="1526" customFormat="false" ht="13.5" hidden="false" customHeight="false" outlineLevel="0" collapsed="false">
      <c r="C1526" s="671" t="s">
        <v>480</v>
      </c>
      <c r="D1526" s="743" t="s">
        <v>1941</v>
      </c>
    </row>
    <row r="1527" customFormat="false" ht="13.5" hidden="false" customHeight="false" outlineLevel="0" collapsed="false">
      <c r="C1527" s="671" t="s">
        <v>480</v>
      </c>
      <c r="D1527" s="743" t="s">
        <v>725</v>
      </c>
    </row>
    <row r="1528" customFormat="false" ht="13.5" hidden="false" customHeight="false" outlineLevel="0" collapsed="false">
      <c r="C1528" s="671" t="s">
        <v>480</v>
      </c>
      <c r="D1528" s="743" t="s">
        <v>1942</v>
      </c>
    </row>
    <row r="1529" customFormat="false" ht="13.5" hidden="false" customHeight="false" outlineLevel="0" collapsed="false">
      <c r="C1529" s="671" t="s">
        <v>480</v>
      </c>
      <c r="D1529" s="743" t="s">
        <v>1943</v>
      </c>
    </row>
    <row r="1530" customFormat="false" ht="13.5" hidden="false" customHeight="false" outlineLevel="0" collapsed="false">
      <c r="C1530" s="671" t="s">
        <v>480</v>
      </c>
      <c r="D1530" s="743" t="s">
        <v>1944</v>
      </c>
    </row>
    <row r="1531" customFormat="false" ht="13.5" hidden="false" customHeight="false" outlineLevel="0" collapsed="false">
      <c r="C1531" s="671" t="s">
        <v>480</v>
      </c>
      <c r="D1531" s="743" t="s">
        <v>1945</v>
      </c>
    </row>
    <row r="1532" customFormat="false" ht="13.5" hidden="false" customHeight="false" outlineLevel="0" collapsed="false">
      <c r="C1532" s="671" t="s">
        <v>480</v>
      </c>
      <c r="D1532" s="743" t="s">
        <v>1946</v>
      </c>
    </row>
    <row r="1533" customFormat="false" ht="13.5" hidden="false" customHeight="false" outlineLevel="0" collapsed="false">
      <c r="C1533" s="671" t="s">
        <v>480</v>
      </c>
      <c r="D1533" s="743" t="s">
        <v>1947</v>
      </c>
    </row>
    <row r="1534" customFormat="false" ht="13.5" hidden="false" customHeight="false" outlineLevel="0" collapsed="false">
      <c r="C1534" s="671" t="s">
        <v>480</v>
      </c>
      <c r="D1534" s="743" t="s">
        <v>1948</v>
      </c>
    </row>
    <row r="1535" customFormat="false" ht="13.5" hidden="false" customHeight="false" outlineLevel="0" collapsed="false">
      <c r="C1535" s="671" t="s">
        <v>480</v>
      </c>
      <c r="D1535" s="743" t="s">
        <v>1949</v>
      </c>
    </row>
    <row r="1536" customFormat="false" ht="13.5" hidden="false" customHeight="false" outlineLevel="0" collapsed="false">
      <c r="C1536" s="671" t="s">
        <v>482</v>
      </c>
      <c r="D1536" s="743" t="s">
        <v>1950</v>
      </c>
    </row>
    <row r="1537" customFormat="false" ht="13.5" hidden="false" customHeight="false" outlineLevel="0" collapsed="false">
      <c r="C1537" s="671" t="s">
        <v>482</v>
      </c>
      <c r="D1537" s="743" t="s">
        <v>1951</v>
      </c>
    </row>
    <row r="1538" customFormat="false" ht="13.5" hidden="false" customHeight="false" outlineLevel="0" collapsed="false">
      <c r="C1538" s="671" t="s">
        <v>482</v>
      </c>
      <c r="D1538" s="743" t="s">
        <v>1952</v>
      </c>
    </row>
    <row r="1539" customFormat="false" ht="13.5" hidden="false" customHeight="false" outlineLevel="0" collapsed="false">
      <c r="C1539" s="671" t="s">
        <v>482</v>
      </c>
      <c r="D1539" s="743" t="s">
        <v>1953</v>
      </c>
    </row>
    <row r="1540" customFormat="false" ht="13.5" hidden="false" customHeight="false" outlineLevel="0" collapsed="false">
      <c r="C1540" s="671" t="s">
        <v>482</v>
      </c>
      <c r="D1540" s="743" t="s">
        <v>1954</v>
      </c>
    </row>
    <row r="1541" customFormat="false" ht="13.5" hidden="false" customHeight="false" outlineLevel="0" collapsed="false">
      <c r="C1541" s="671" t="s">
        <v>482</v>
      </c>
      <c r="D1541" s="743" t="s">
        <v>1955</v>
      </c>
    </row>
    <row r="1542" customFormat="false" ht="13.5" hidden="false" customHeight="false" outlineLevel="0" collapsed="false">
      <c r="C1542" s="671" t="s">
        <v>482</v>
      </c>
      <c r="D1542" s="743" t="s">
        <v>1956</v>
      </c>
    </row>
    <row r="1543" customFormat="false" ht="13.5" hidden="false" customHeight="false" outlineLevel="0" collapsed="false">
      <c r="C1543" s="671" t="s">
        <v>482</v>
      </c>
      <c r="D1543" s="743" t="s">
        <v>1957</v>
      </c>
    </row>
    <row r="1544" customFormat="false" ht="13.5" hidden="false" customHeight="false" outlineLevel="0" collapsed="false">
      <c r="C1544" s="671" t="s">
        <v>482</v>
      </c>
      <c r="D1544" s="743" t="s">
        <v>1958</v>
      </c>
    </row>
    <row r="1545" customFormat="false" ht="13.5" hidden="false" customHeight="false" outlineLevel="0" collapsed="false">
      <c r="C1545" s="671" t="s">
        <v>482</v>
      </c>
      <c r="D1545" s="743" t="s">
        <v>1959</v>
      </c>
    </row>
    <row r="1546" customFormat="false" ht="13.5" hidden="false" customHeight="false" outlineLevel="0" collapsed="false">
      <c r="C1546" s="671" t="s">
        <v>482</v>
      </c>
      <c r="D1546" s="743" t="s">
        <v>1960</v>
      </c>
    </row>
    <row r="1547" customFormat="false" ht="13.5" hidden="false" customHeight="false" outlineLevel="0" collapsed="false">
      <c r="C1547" s="671" t="s">
        <v>482</v>
      </c>
      <c r="D1547" s="743" t="s">
        <v>1961</v>
      </c>
    </row>
    <row r="1548" customFormat="false" ht="13.5" hidden="false" customHeight="false" outlineLevel="0" collapsed="false">
      <c r="C1548" s="671" t="s">
        <v>482</v>
      </c>
      <c r="D1548" s="743" t="s">
        <v>1962</v>
      </c>
    </row>
    <row r="1549" customFormat="false" ht="13.5" hidden="false" customHeight="false" outlineLevel="0" collapsed="false">
      <c r="C1549" s="671" t="s">
        <v>482</v>
      </c>
      <c r="D1549" s="743" t="s">
        <v>1963</v>
      </c>
    </row>
    <row r="1550" customFormat="false" ht="13.5" hidden="false" customHeight="false" outlineLevel="0" collapsed="false">
      <c r="C1550" s="671" t="s">
        <v>482</v>
      </c>
      <c r="D1550" s="743" t="s">
        <v>1964</v>
      </c>
    </row>
    <row r="1551" customFormat="false" ht="13.5" hidden="false" customHeight="false" outlineLevel="0" collapsed="false">
      <c r="C1551" s="671" t="s">
        <v>482</v>
      </c>
      <c r="D1551" s="743" t="s">
        <v>1965</v>
      </c>
    </row>
    <row r="1552" customFormat="false" ht="13.5" hidden="false" customHeight="false" outlineLevel="0" collapsed="false">
      <c r="C1552" s="671" t="s">
        <v>482</v>
      </c>
      <c r="D1552" s="743" t="s">
        <v>1966</v>
      </c>
    </row>
    <row r="1553" customFormat="false" ht="13.5" hidden="false" customHeight="false" outlineLevel="0" collapsed="false">
      <c r="C1553" s="671" t="s">
        <v>482</v>
      </c>
      <c r="D1553" s="743" t="s">
        <v>1967</v>
      </c>
    </row>
    <row r="1554" customFormat="false" ht="13.5" hidden="false" customHeight="false" outlineLevel="0" collapsed="false">
      <c r="C1554" s="671" t="s">
        <v>482</v>
      </c>
      <c r="D1554" s="743" t="s">
        <v>1968</v>
      </c>
    </row>
    <row r="1555" customFormat="false" ht="13.5" hidden="false" customHeight="false" outlineLevel="0" collapsed="false">
      <c r="C1555" s="671" t="s">
        <v>482</v>
      </c>
      <c r="D1555" s="743" t="s">
        <v>1969</v>
      </c>
    </row>
    <row r="1556" customFormat="false" ht="13.5" hidden="false" customHeight="false" outlineLevel="0" collapsed="false">
      <c r="C1556" s="671" t="s">
        <v>484</v>
      </c>
      <c r="D1556" s="743" t="s">
        <v>1970</v>
      </c>
    </row>
    <row r="1557" customFormat="false" ht="13.5" hidden="false" customHeight="false" outlineLevel="0" collapsed="false">
      <c r="C1557" s="671" t="s">
        <v>484</v>
      </c>
      <c r="D1557" s="743" t="s">
        <v>1971</v>
      </c>
    </row>
    <row r="1558" customFormat="false" ht="13.5" hidden="false" customHeight="false" outlineLevel="0" collapsed="false">
      <c r="C1558" s="671" t="s">
        <v>484</v>
      </c>
      <c r="D1558" s="743" t="s">
        <v>1972</v>
      </c>
    </row>
    <row r="1559" customFormat="false" ht="13.5" hidden="false" customHeight="false" outlineLevel="0" collapsed="false">
      <c r="C1559" s="671" t="s">
        <v>484</v>
      </c>
      <c r="D1559" s="743" t="s">
        <v>1973</v>
      </c>
    </row>
    <row r="1560" customFormat="false" ht="13.5" hidden="false" customHeight="false" outlineLevel="0" collapsed="false">
      <c r="C1560" s="671" t="s">
        <v>484</v>
      </c>
      <c r="D1560" s="743" t="s">
        <v>1974</v>
      </c>
    </row>
    <row r="1561" customFormat="false" ht="13.5" hidden="false" customHeight="false" outlineLevel="0" collapsed="false">
      <c r="C1561" s="671" t="s">
        <v>484</v>
      </c>
      <c r="D1561" s="743" t="s">
        <v>1975</v>
      </c>
    </row>
    <row r="1562" customFormat="false" ht="13.5" hidden="false" customHeight="false" outlineLevel="0" collapsed="false">
      <c r="C1562" s="671" t="s">
        <v>484</v>
      </c>
      <c r="D1562" s="743" t="s">
        <v>1976</v>
      </c>
    </row>
    <row r="1563" customFormat="false" ht="13.5" hidden="false" customHeight="false" outlineLevel="0" collapsed="false">
      <c r="C1563" s="671" t="s">
        <v>484</v>
      </c>
      <c r="D1563" s="743" t="s">
        <v>1977</v>
      </c>
    </row>
    <row r="1564" customFormat="false" ht="13.5" hidden="false" customHeight="false" outlineLevel="0" collapsed="false">
      <c r="C1564" s="671" t="s">
        <v>484</v>
      </c>
      <c r="D1564" s="743" t="s">
        <v>1978</v>
      </c>
    </row>
    <row r="1565" customFormat="false" ht="13.5" hidden="false" customHeight="false" outlineLevel="0" collapsed="false">
      <c r="C1565" s="671" t="s">
        <v>484</v>
      </c>
      <c r="D1565" s="743" t="s">
        <v>1979</v>
      </c>
    </row>
    <row r="1566" customFormat="false" ht="13.5" hidden="false" customHeight="false" outlineLevel="0" collapsed="false">
      <c r="C1566" s="671" t="s">
        <v>484</v>
      </c>
      <c r="D1566" s="743" t="s">
        <v>1980</v>
      </c>
    </row>
    <row r="1567" customFormat="false" ht="13.5" hidden="false" customHeight="false" outlineLevel="0" collapsed="false">
      <c r="C1567" s="671" t="s">
        <v>484</v>
      </c>
      <c r="D1567" s="743" t="s">
        <v>1981</v>
      </c>
    </row>
    <row r="1568" customFormat="false" ht="13.5" hidden="false" customHeight="false" outlineLevel="0" collapsed="false">
      <c r="C1568" s="671" t="s">
        <v>484</v>
      </c>
      <c r="D1568" s="743" t="s">
        <v>1982</v>
      </c>
    </row>
    <row r="1569" customFormat="false" ht="13.5" hidden="false" customHeight="false" outlineLevel="0" collapsed="false">
      <c r="C1569" s="671" t="s">
        <v>484</v>
      </c>
      <c r="D1569" s="743" t="s">
        <v>1983</v>
      </c>
    </row>
    <row r="1570" customFormat="false" ht="13.5" hidden="false" customHeight="false" outlineLevel="0" collapsed="false">
      <c r="C1570" s="671" t="s">
        <v>484</v>
      </c>
      <c r="D1570" s="743" t="s">
        <v>1984</v>
      </c>
    </row>
    <row r="1571" customFormat="false" ht="13.5" hidden="false" customHeight="false" outlineLevel="0" collapsed="false">
      <c r="C1571" s="671" t="s">
        <v>484</v>
      </c>
      <c r="D1571" s="743" t="s">
        <v>1985</v>
      </c>
    </row>
    <row r="1572" customFormat="false" ht="13.5" hidden="false" customHeight="false" outlineLevel="0" collapsed="false">
      <c r="C1572" s="671" t="s">
        <v>484</v>
      </c>
      <c r="D1572" s="743" t="s">
        <v>1986</v>
      </c>
    </row>
    <row r="1573" customFormat="false" ht="13.5" hidden="false" customHeight="false" outlineLevel="0" collapsed="false">
      <c r="C1573" s="671" t="s">
        <v>484</v>
      </c>
      <c r="D1573" s="743" t="s">
        <v>1987</v>
      </c>
    </row>
    <row r="1574" customFormat="false" ht="13.5" hidden="false" customHeight="false" outlineLevel="0" collapsed="false">
      <c r="C1574" s="671" t="s">
        <v>484</v>
      </c>
      <c r="D1574" s="743" t="s">
        <v>1988</v>
      </c>
    </row>
    <row r="1575" customFormat="false" ht="13.5" hidden="false" customHeight="false" outlineLevel="0" collapsed="false">
      <c r="C1575" s="671" t="s">
        <v>484</v>
      </c>
      <c r="D1575" s="743" t="s">
        <v>1989</v>
      </c>
    </row>
    <row r="1576" customFormat="false" ht="13.5" hidden="false" customHeight="false" outlineLevel="0" collapsed="false">
      <c r="C1576" s="671" t="s">
        <v>484</v>
      </c>
      <c r="D1576" s="743" t="s">
        <v>1990</v>
      </c>
      <c r="E1576" s="745"/>
    </row>
    <row r="1577" customFormat="false" ht="13.5" hidden="false" customHeight="false" outlineLevel="0" collapsed="false">
      <c r="C1577" s="671" t="s">
        <v>486</v>
      </c>
      <c r="D1577" s="743" t="s">
        <v>1991</v>
      </c>
    </row>
    <row r="1578" customFormat="false" ht="13.5" hidden="false" customHeight="false" outlineLevel="0" collapsed="false">
      <c r="C1578" s="671" t="s">
        <v>486</v>
      </c>
      <c r="D1578" s="743" t="s">
        <v>1992</v>
      </c>
    </row>
    <row r="1579" customFormat="false" ht="13.5" hidden="false" customHeight="false" outlineLevel="0" collapsed="false">
      <c r="C1579" s="671" t="s">
        <v>486</v>
      </c>
      <c r="D1579" s="743" t="s">
        <v>1993</v>
      </c>
    </row>
    <row r="1580" customFormat="false" ht="13.5" hidden="false" customHeight="false" outlineLevel="0" collapsed="false">
      <c r="C1580" s="671" t="s">
        <v>486</v>
      </c>
      <c r="D1580" s="743" t="s">
        <v>1994</v>
      </c>
    </row>
    <row r="1581" customFormat="false" ht="13.5" hidden="false" customHeight="false" outlineLevel="0" collapsed="false">
      <c r="C1581" s="671" t="s">
        <v>486</v>
      </c>
      <c r="D1581" s="743" t="s">
        <v>1995</v>
      </c>
    </row>
    <row r="1582" customFormat="false" ht="13.5" hidden="false" customHeight="false" outlineLevel="0" collapsed="false">
      <c r="C1582" s="671" t="s">
        <v>486</v>
      </c>
      <c r="D1582" s="743" t="s">
        <v>1996</v>
      </c>
    </row>
    <row r="1583" customFormat="false" ht="13.5" hidden="false" customHeight="false" outlineLevel="0" collapsed="false">
      <c r="C1583" s="671" t="s">
        <v>486</v>
      </c>
      <c r="D1583" s="743" t="s">
        <v>1997</v>
      </c>
    </row>
    <row r="1584" customFormat="false" ht="13.5" hidden="false" customHeight="false" outlineLevel="0" collapsed="false">
      <c r="C1584" s="671" t="s">
        <v>486</v>
      </c>
      <c r="D1584" s="743" t="s">
        <v>1998</v>
      </c>
    </row>
    <row r="1585" customFormat="false" ht="13.5" hidden="false" customHeight="false" outlineLevel="0" collapsed="false">
      <c r="C1585" s="671" t="s">
        <v>486</v>
      </c>
      <c r="D1585" s="743" t="s">
        <v>1999</v>
      </c>
    </row>
    <row r="1586" customFormat="false" ht="13.5" hidden="false" customHeight="false" outlineLevel="0" collapsed="false">
      <c r="C1586" s="671" t="s">
        <v>486</v>
      </c>
      <c r="D1586" s="743" t="s">
        <v>2000</v>
      </c>
    </row>
    <row r="1587" customFormat="false" ht="13.5" hidden="false" customHeight="false" outlineLevel="0" collapsed="false">
      <c r="C1587" s="671" t="s">
        <v>486</v>
      </c>
      <c r="D1587" s="743" t="s">
        <v>2001</v>
      </c>
    </row>
    <row r="1588" customFormat="false" ht="13.5" hidden="false" customHeight="false" outlineLevel="0" collapsed="false">
      <c r="C1588" s="671" t="s">
        <v>486</v>
      </c>
      <c r="D1588" s="743" t="s">
        <v>2002</v>
      </c>
    </row>
    <row r="1589" customFormat="false" ht="13.5" hidden="false" customHeight="false" outlineLevel="0" collapsed="false">
      <c r="C1589" s="671" t="s">
        <v>486</v>
      </c>
      <c r="D1589" s="743" t="s">
        <v>2003</v>
      </c>
    </row>
    <row r="1590" customFormat="false" ht="13.5" hidden="false" customHeight="false" outlineLevel="0" collapsed="false">
      <c r="C1590" s="671" t="s">
        <v>486</v>
      </c>
      <c r="D1590" s="743" t="s">
        <v>2004</v>
      </c>
    </row>
    <row r="1591" customFormat="false" ht="13.5" hidden="false" customHeight="false" outlineLevel="0" collapsed="false">
      <c r="C1591" s="671" t="s">
        <v>486</v>
      </c>
      <c r="D1591" s="743" t="s">
        <v>738</v>
      </c>
    </row>
    <row r="1592" customFormat="false" ht="13.5" hidden="false" customHeight="false" outlineLevel="0" collapsed="false">
      <c r="C1592" s="671" t="s">
        <v>486</v>
      </c>
      <c r="D1592" s="743" t="s">
        <v>2005</v>
      </c>
    </row>
    <row r="1593" customFormat="false" ht="13.5" hidden="false" customHeight="false" outlineLevel="0" collapsed="false">
      <c r="C1593" s="671" t="s">
        <v>486</v>
      </c>
      <c r="D1593" s="743" t="s">
        <v>2006</v>
      </c>
    </row>
    <row r="1594" customFormat="false" ht="13.5" hidden="false" customHeight="false" outlineLevel="0" collapsed="false">
      <c r="C1594" s="671" t="s">
        <v>486</v>
      </c>
      <c r="D1594" s="743" t="s">
        <v>2007</v>
      </c>
    </row>
    <row r="1595" customFormat="false" ht="13.5" hidden="false" customHeight="false" outlineLevel="0" collapsed="false">
      <c r="C1595" s="671" t="s">
        <v>486</v>
      </c>
      <c r="D1595" s="743" t="s">
        <v>2008</v>
      </c>
    </row>
    <row r="1596" customFormat="false" ht="13.5" hidden="false" customHeight="false" outlineLevel="0" collapsed="false">
      <c r="C1596" s="671" t="s">
        <v>486</v>
      </c>
      <c r="D1596" s="743" t="s">
        <v>2009</v>
      </c>
    </row>
    <row r="1597" customFormat="false" ht="13.5" hidden="false" customHeight="false" outlineLevel="0" collapsed="false">
      <c r="C1597" s="671" t="s">
        <v>486</v>
      </c>
      <c r="D1597" s="743" t="s">
        <v>2010</v>
      </c>
    </row>
    <row r="1598" customFormat="false" ht="13.5" hidden="false" customHeight="false" outlineLevel="0" collapsed="false">
      <c r="C1598" s="671" t="s">
        <v>486</v>
      </c>
      <c r="D1598" s="743" t="s">
        <v>2011</v>
      </c>
    </row>
    <row r="1599" customFormat="false" ht="13.5" hidden="false" customHeight="false" outlineLevel="0" collapsed="false">
      <c r="C1599" s="671" t="s">
        <v>486</v>
      </c>
      <c r="D1599" s="743" t="s">
        <v>795</v>
      </c>
    </row>
    <row r="1600" customFormat="false" ht="13.5" hidden="false" customHeight="false" outlineLevel="0" collapsed="false">
      <c r="C1600" s="671" t="s">
        <v>486</v>
      </c>
      <c r="D1600" s="743" t="s">
        <v>2012</v>
      </c>
    </row>
    <row r="1601" customFormat="false" ht="13.5" hidden="false" customHeight="false" outlineLevel="0" collapsed="false">
      <c r="C1601" s="671" t="s">
        <v>486</v>
      </c>
      <c r="D1601" s="743" t="s">
        <v>1313</v>
      </c>
    </row>
    <row r="1602" customFormat="false" ht="13.5" hidden="false" customHeight="false" outlineLevel="0" collapsed="false">
      <c r="C1602" s="671" t="s">
        <v>486</v>
      </c>
      <c r="D1602" s="743" t="s">
        <v>2013</v>
      </c>
    </row>
    <row r="1603" customFormat="false" ht="13.5" hidden="false" customHeight="false" outlineLevel="0" collapsed="false">
      <c r="C1603" s="671" t="s">
        <v>486</v>
      </c>
      <c r="D1603" s="743" t="s">
        <v>2014</v>
      </c>
    </row>
    <row r="1604" customFormat="false" ht="13.5" hidden="false" customHeight="false" outlineLevel="0" collapsed="false">
      <c r="C1604" s="671" t="s">
        <v>486</v>
      </c>
      <c r="D1604" s="743" t="s">
        <v>2015</v>
      </c>
    </row>
    <row r="1605" customFormat="false" ht="13.5" hidden="false" customHeight="false" outlineLevel="0" collapsed="false">
      <c r="C1605" s="671" t="s">
        <v>486</v>
      </c>
      <c r="D1605" s="743" t="s">
        <v>2016</v>
      </c>
    </row>
    <row r="1606" customFormat="false" ht="13.5" hidden="false" customHeight="false" outlineLevel="0" collapsed="false">
      <c r="C1606" s="671" t="s">
        <v>486</v>
      </c>
      <c r="D1606" s="743" t="s">
        <v>2017</v>
      </c>
    </row>
    <row r="1607" customFormat="false" ht="13.5" hidden="false" customHeight="false" outlineLevel="0" collapsed="false">
      <c r="C1607" s="671" t="s">
        <v>486</v>
      </c>
      <c r="D1607" s="743" t="s">
        <v>2018</v>
      </c>
    </row>
    <row r="1608" customFormat="false" ht="13.5" hidden="false" customHeight="false" outlineLevel="0" collapsed="false">
      <c r="C1608" s="671" t="s">
        <v>486</v>
      </c>
      <c r="D1608" s="743" t="s">
        <v>2019</v>
      </c>
    </row>
    <row r="1609" customFormat="false" ht="13.5" hidden="false" customHeight="false" outlineLevel="0" collapsed="false">
      <c r="C1609" s="671" t="s">
        <v>486</v>
      </c>
      <c r="D1609" s="743" t="s">
        <v>2020</v>
      </c>
    </row>
    <row r="1610" customFormat="false" ht="13.5" hidden="false" customHeight="false" outlineLevel="0" collapsed="false">
      <c r="C1610" s="671" t="s">
        <v>486</v>
      </c>
      <c r="D1610" s="743" t="s">
        <v>2021</v>
      </c>
    </row>
    <row r="1611" customFormat="false" ht="13.5" hidden="false" customHeight="false" outlineLevel="0" collapsed="false">
      <c r="C1611" s="671" t="s">
        <v>486</v>
      </c>
      <c r="D1611" s="743" t="s">
        <v>2022</v>
      </c>
    </row>
    <row r="1612" customFormat="false" ht="13.5" hidden="false" customHeight="false" outlineLevel="0" collapsed="false">
      <c r="C1612" s="671" t="s">
        <v>486</v>
      </c>
      <c r="D1612" s="743" t="s">
        <v>2023</v>
      </c>
    </row>
    <row r="1613" customFormat="false" ht="13.5" hidden="false" customHeight="false" outlineLevel="0" collapsed="false">
      <c r="C1613" s="671" t="s">
        <v>486</v>
      </c>
      <c r="D1613" s="743" t="s">
        <v>2024</v>
      </c>
    </row>
    <row r="1614" customFormat="false" ht="13.5" hidden="false" customHeight="false" outlineLevel="0" collapsed="false">
      <c r="C1614" s="671" t="s">
        <v>486</v>
      </c>
      <c r="D1614" s="743" t="s">
        <v>2025</v>
      </c>
    </row>
    <row r="1615" customFormat="false" ht="13.5" hidden="false" customHeight="false" outlineLevel="0" collapsed="false">
      <c r="C1615" s="671" t="s">
        <v>486</v>
      </c>
      <c r="D1615" s="743" t="s">
        <v>2026</v>
      </c>
    </row>
    <row r="1616" customFormat="false" ht="13.5" hidden="false" customHeight="false" outlineLevel="0" collapsed="false">
      <c r="C1616" s="671" t="s">
        <v>486</v>
      </c>
      <c r="D1616" s="743" t="s">
        <v>2027</v>
      </c>
    </row>
    <row r="1617" customFormat="false" ht="13.5" hidden="false" customHeight="false" outlineLevel="0" collapsed="false">
      <c r="C1617" s="671" t="s">
        <v>486</v>
      </c>
      <c r="D1617" s="743" t="s">
        <v>2028</v>
      </c>
    </row>
    <row r="1618" customFormat="false" ht="13.5" hidden="false" customHeight="false" outlineLevel="0" collapsed="false">
      <c r="C1618" s="671" t="s">
        <v>486</v>
      </c>
      <c r="D1618" s="743" t="s">
        <v>2029</v>
      </c>
    </row>
    <row r="1619" customFormat="false" ht="13.5" hidden="false" customHeight="false" outlineLevel="0" collapsed="false">
      <c r="C1619" s="671" t="s">
        <v>486</v>
      </c>
      <c r="D1619" s="743" t="s">
        <v>2030</v>
      </c>
    </row>
    <row r="1620" customFormat="false" ht="13.5" hidden="false" customHeight="false" outlineLevel="0" collapsed="false">
      <c r="C1620" s="671" t="s">
        <v>486</v>
      </c>
      <c r="D1620" s="743" t="s">
        <v>2031</v>
      </c>
    </row>
    <row r="1621" customFormat="false" ht="13.5" hidden="false" customHeight="false" outlineLevel="0" collapsed="false">
      <c r="C1621" s="671" t="s">
        <v>486</v>
      </c>
      <c r="D1621" s="743" t="s">
        <v>2032</v>
      </c>
    </row>
    <row r="1622" customFormat="false" ht="13.5" hidden="false" customHeight="false" outlineLevel="0" collapsed="false">
      <c r="C1622" s="671" t="s">
        <v>488</v>
      </c>
      <c r="D1622" s="743" t="s">
        <v>2033</v>
      </c>
    </row>
    <row r="1623" customFormat="false" ht="13.5" hidden="false" customHeight="false" outlineLevel="0" collapsed="false">
      <c r="C1623" s="671" t="s">
        <v>488</v>
      </c>
      <c r="D1623" s="743" t="s">
        <v>2034</v>
      </c>
    </row>
    <row r="1624" customFormat="false" ht="13.5" hidden="false" customHeight="false" outlineLevel="0" collapsed="false">
      <c r="C1624" s="671" t="s">
        <v>488</v>
      </c>
      <c r="D1624" s="743" t="s">
        <v>2035</v>
      </c>
    </row>
    <row r="1625" customFormat="false" ht="13.5" hidden="false" customHeight="false" outlineLevel="0" collapsed="false">
      <c r="C1625" s="671" t="s">
        <v>488</v>
      </c>
      <c r="D1625" s="743" t="s">
        <v>2036</v>
      </c>
    </row>
    <row r="1626" customFormat="false" ht="13.5" hidden="false" customHeight="false" outlineLevel="0" collapsed="false">
      <c r="C1626" s="671" t="s">
        <v>488</v>
      </c>
      <c r="D1626" s="743" t="s">
        <v>2037</v>
      </c>
    </row>
    <row r="1627" customFormat="false" ht="13.5" hidden="false" customHeight="false" outlineLevel="0" collapsed="false">
      <c r="C1627" s="671" t="s">
        <v>488</v>
      </c>
      <c r="D1627" s="743" t="s">
        <v>2038</v>
      </c>
    </row>
    <row r="1628" customFormat="false" ht="13.5" hidden="false" customHeight="false" outlineLevel="0" collapsed="false">
      <c r="C1628" s="671" t="s">
        <v>488</v>
      </c>
      <c r="D1628" s="743" t="s">
        <v>2039</v>
      </c>
    </row>
    <row r="1629" customFormat="false" ht="13.5" hidden="false" customHeight="false" outlineLevel="0" collapsed="false">
      <c r="C1629" s="671" t="s">
        <v>488</v>
      </c>
      <c r="D1629" s="743" t="s">
        <v>2040</v>
      </c>
    </row>
    <row r="1630" customFormat="false" ht="13.5" hidden="false" customHeight="false" outlineLevel="0" collapsed="false">
      <c r="C1630" s="671" t="s">
        <v>488</v>
      </c>
      <c r="D1630" s="743" t="s">
        <v>2041</v>
      </c>
    </row>
    <row r="1631" customFormat="false" ht="13.5" hidden="false" customHeight="false" outlineLevel="0" collapsed="false">
      <c r="C1631" s="671" t="s">
        <v>488</v>
      </c>
      <c r="D1631" s="743" t="s">
        <v>2042</v>
      </c>
    </row>
    <row r="1632" customFormat="false" ht="13.5" hidden="false" customHeight="false" outlineLevel="0" collapsed="false">
      <c r="C1632" s="671" t="s">
        <v>488</v>
      </c>
      <c r="D1632" s="743" t="s">
        <v>2043</v>
      </c>
    </row>
    <row r="1633" customFormat="false" ht="13.5" hidden="false" customHeight="false" outlineLevel="0" collapsed="false">
      <c r="C1633" s="671" t="s">
        <v>488</v>
      </c>
      <c r="D1633" s="743" t="s">
        <v>2044</v>
      </c>
    </row>
    <row r="1634" customFormat="false" ht="13.5" hidden="false" customHeight="false" outlineLevel="0" collapsed="false">
      <c r="C1634" s="671" t="s">
        <v>488</v>
      </c>
      <c r="D1634" s="743" t="s">
        <v>2045</v>
      </c>
    </row>
    <row r="1635" customFormat="false" ht="13.5" hidden="false" customHeight="false" outlineLevel="0" collapsed="false">
      <c r="C1635" s="671" t="s">
        <v>488</v>
      </c>
      <c r="D1635" s="743" t="s">
        <v>2046</v>
      </c>
    </row>
    <row r="1636" customFormat="false" ht="13.5" hidden="false" customHeight="false" outlineLevel="0" collapsed="false">
      <c r="C1636" s="671" t="s">
        <v>488</v>
      </c>
      <c r="D1636" s="743" t="s">
        <v>2047</v>
      </c>
    </row>
    <row r="1637" customFormat="false" ht="13.5" hidden="false" customHeight="false" outlineLevel="0" collapsed="false">
      <c r="C1637" s="671" t="s">
        <v>488</v>
      </c>
      <c r="D1637" s="743" t="s">
        <v>2048</v>
      </c>
    </row>
    <row r="1638" customFormat="false" ht="13.5" hidden="false" customHeight="false" outlineLevel="0" collapsed="false">
      <c r="C1638" s="671" t="s">
        <v>488</v>
      </c>
      <c r="D1638" s="743" t="s">
        <v>2049</v>
      </c>
    </row>
    <row r="1639" customFormat="false" ht="13.5" hidden="false" customHeight="false" outlineLevel="0" collapsed="false">
      <c r="C1639" s="671" t="s">
        <v>488</v>
      </c>
      <c r="D1639" s="743" t="s">
        <v>2050</v>
      </c>
    </row>
    <row r="1640" customFormat="false" ht="13.5" hidden="false" customHeight="false" outlineLevel="0" collapsed="false">
      <c r="C1640" s="671" t="s">
        <v>490</v>
      </c>
      <c r="D1640" s="743" t="s">
        <v>2051</v>
      </c>
    </row>
    <row r="1641" customFormat="false" ht="13.5" hidden="false" customHeight="false" outlineLevel="0" collapsed="false">
      <c r="C1641" s="671" t="s">
        <v>490</v>
      </c>
      <c r="D1641" s="743" t="s">
        <v>2052</v>
      </c>
    </row>
    <row r="1642" customFormat="false" ht="13.5" hidden="false" customHeight="false" outlineLevel="0" collapsed="false">
      <c r="C1642" s="671" t="s">
        <v>490</v>
      </c>
      <c r="D1642" s="743" t="s">
        <v>2053</v>
      </c>
    </row>
    <row r="1643" customFormat="false" ht="13.5" hidden="false" customHeight="false" outlineLevel="0" collapsed="false">
      <c r="C1643" s="671" t="s">
        <v>490</v>
      </c>
      <c r="D1643" s="743" t="s">
        <v>2054</v>
      </c>
    </row>
    <row r="1644" customFormat="false" ht="13.5" hidden="false" customHeight="false" outlineLevel="0" collapsed="false">
      <c r="C1644" s="671" t="s">
        <v>490</v>
      </c>
      <c r="D1644" s="743" t="s">
        <v>2055</v>
      </c>
    </row>
    <row r="1645" customFormat="false" ht="13.5" hidden="false" customHeight="false" outlineLevel="0" collapsed="false">
      <c r="C1645" s="671" t="s">
        <v>490</v>
      </c>
      <c r="D1645" s="743" t="s">
        <v>2056</v>
      </c>
    </row>
    <row r="1646" customFormat="false" ht="13.5" hidden="false" customHeight="false" outlineLevel="0" collapsed="false">
      <c r="C1646" s="671" t="s">
        <v>490</v>
      </c>
      <c r="D1646" s="743" t="s">
        <v>2057</v>
      </c>
    </row>
    <row r="1647" customFormat="false" ht="13.5" hidden="false" customHeight="false" outlineLevel="0" collapsed="false">
      <c r="C1647" s="671" t="s">
        <v>490</v>
      </c>
      <c r="D1647" s="743" t="s">
        <v>2058</v>
      </c>
    </row>
    <row r="1648" customFormat="false" ht="13.5" hidden="false" customHeight="false" outlineLevel="0" collapsed="false">
      <c r="C1648" s="671" t="s">
        <v>490</v>
      </c>
      <c r="D1648" s="743" t="s">
        <v>2059</v>
      </c>
    </row>
    <row r="1649" customFormat="false" ht="13.5" hidden="false" customHeight="false" outlineLevel="0" collapsed="false">
      <c r="C1649" s="671" t="s">
        <v>490</v>
      </c>
      <c r="D1649" s="743" t="s">
        <v>2060</v>
      </c>
    </row>
    <row r="1650" customFormat="false" ht="13.5" hidden="false" customHeight="false" outlineLevel="0" collapsed="false">
      <c r="C1650" s="671" t="s">
        <v>490</v>
      </c>
      <c r="D1650" s="743" t="s">
        <v>2061</v>
      </c>
    </row>
    <row r="1651" customFormat="false" ht="13.5" hidden="false" customHeight="false" outlineLevel="0" collapsed="false">
      <c r="C1651" s="671" t="s">
        <v>490</v>
      </c>
      <c r="D1651" s="743" t="s">
        <v>2062</v>
      </c>
    </row>
    <row r="1652" customFormat="false" ht="13.5" hidden="false" customHeight="false" outlineLevel="0" collapsed="false">
      <c r="C1652" s="671" t="s">
        <v>490</v>
      </c>
      <c r="D1652" s="743" t="s">
        <v>2063</v>
      </c>
    </row>
    <row r="1653" customFormat="false" ht="13.5" hidden="false" customHeight="false" outlineLevel="0" collapsed="false">
      <c r="C1653" s="671" t="s">
        <v>490</v>
      </c>
      <c r="D1653" s="743" t="s">
        <v>2064</v>
      </c>
    </row>
    <row r="1654" customFormat="false" ht="13.5" hidden="false" customHeight="false" outlineLevel="0" collapsed="false">
      <c r="C1654" s="671" t="s">
        <v>490</v>
      </c>
      <c r="D1654" s="743" t="s">
        <v>2065</v>
      </c>
    </row>
    <row r="1655" customFormat="false" ht="13.5" hidden="false" customHeight="false" outlineLevel="0" collapsed="false">
      <c r="C1655" s="671" t="s">
        <v>490</v>
      </c>
      <c r="D1655" s="743" t="s">
        <v>2066</v>
      </c>
    </row>
    <row r="1656" customFormat="false" ht="13.5" hidden="false" customHeight="false" outlineLevel="0" collapsed="false">
      <c r="C1656" s="671" t="s">
        <v>490</v>
      </c>
      <c r="D1656" s="743" t="s">
        <v>2067</v>
      </c>
    </row>
    <row r="1657" customFormat="false" ht="13.5" hidden="false" customHeight="false" outlineLevel="0" collapsed="false">
      <c r="C1657" s="671" t="s">
        <v>490</v>
      </c>
      <c r="D1657" s="743" t="s">
        <v>2068</v>
      </c>
    </row>
    <row r="1658" customFormat="false" ht="13.5" hidden="false" customHeight="false" outlineLevel="0" collapsed="false">
      <c r="C1658" s="671" t="s">
        <v>490</v>
      </c>
      <c r="D1658" s="743" t="s">
        <v>2069</v>
      </c>
    </row>
    <row r="1659" customFormat="false" ht="13.5" hidden="false" customHeight="false" outlineLevel="0" collapsed="false">
      <c r="C1659" s="671" t="s">
        <v>490</v>
      </c>
      <c r="D1659" s="743" t="s">
        <v>2070</v>
      </c>
    </row>
    <row r="1660" customFormat="false" ht="13.5" hidden="false" customHeight="false" outlineLevel="0" collapsed="false">
      <c r="C1660" s="671" t="s">
        <v>490</v>
      </c>
      <c r="D1660" s="743" t="s">
        <v>2071</v>
      </c>
    </row>
    <row r="1661" customFormat="false" ht="13.5" hidden="false" customHeight="false" outlineLevel="0" collapsed="false">
      <c r="C1661" s="671" t="s">
        <v>490</v>
      </c>
      <c r="D1661" s="743" t="s">
        <v>2072</v>
      </c>
    </row>
    <row r="1662" customFormat="false" ht="13.5" hidden="false" customHeight="false" outlineLevel="0" collapsed="false">
      <c r="C1662" s="671" t="s">
        <v>490</v>
      </c>
      <c r="D1662" s="743" t="s">
        <v>763</v>
      </c>
    </row>
    <row r="1663" customFormat="false" ht="13.5" hidden="false" customHeight="false" outlineLevel="0" collapsed="false">
      <c r="C1663" s="671" t="s">
        <v>490</v>
      </c>
      <c r="D1663" s="743" t="s">
        <v>2073</v>
      </c>
    </row>
    <row r="1664" customFormat="false" ht="13.5" hidden="false" customHeight="false" outlineLevel="0" collapsed="false">
      <c r="C1664" s="671" t="s">
        <v>490</v>
      </c>
      <c r="D1664" s="743" t="s">
        <v>2074</v>
      </c>
    </row>
    <row r="1665" customFormat="false" ht="13.5" hidden="false" customHeight="false" outlineLevel="0" collapsed="false">
      <c r="C1665" s="671" t="s">
        <v>490</v>
      </c>
      <c r="D1665" s="743" t="s">
        <v>2075</v>
      </c>
    </row>
    <row r="1666" customFormat="false" ht="13.5" hidden="false" customHeight="false" outlineLevel="0" collapsed="false">
      <c r="C1666" s="671" t="s">
        <v>492</v>
      </c>
      <c r="D1666" s="743" t="s">
        <v>2076</v>
      </c>
    </row>
    <row r="1667" customFormat="false" ht="13.5" hidden="false" customHeight="false" outlineLevel="0" collapsed="false">
      <c r="C1667" s="671" t="s">
        <v>492</v>
      </c>
      <c r="D1667" s="743" t="s">
        <v>2077</v>
      </c>
    </row>
    <row r="1668" customFormat="false" ht="13.5" hidden="false" customHeight="false" outlineLevel="0" collapsed="false">
      <c r="C1668" s="671" t="s">
        <v>492</v>
      </c>
      <c r="D1668" s="743" t="s">
        <v>2078</v>
      </c>
    </row>
    <row r="1669" customFormat="false" ht="13.5" hidden="false" customHeight="false" outlineLevel="0" collapsed="false">
      <c r="C1669" s="671" t="s">
        <v>492</v>
      </c>
      <c r="D1669" s="743" t="s">
        <v>2079</v>
      </c>
    </row>
    <row r="1670" customFormat="false" ht="13.5" hidden="false" customHeight="false" outlineLevel="0" collapsed="false">
      <c r="C1670" s="671" t="s">
        <v>492</v>
      </c>
      <c r="D1670" s="743" t="s">
        <v>2080</v>
      </c>
    </row>
    <row r="1671" customFormat="false" ht="13.5" hidden="false" customHeight="false" outlineLevel="0" collapsed="false">
      <c r="C1671" s="671" t="s">
        <v>492</v>
      </c>
      <c r="D1671" s="743" t="s">
        <v>2081</v>
      </c>
    </row>
    <row r="1672" customFormat="false" ht="13.5" hidden="false" customHeight="false" outlineLevel="0" collapsed="false">
      <c r="C1672" s="671" t="s">
        <v>492</v>
      </c>
      <c r="D1672" s="743" t="s">
        <v>2082</v>
      </c>
    </row>
    <row r="1673" customFormat="false" ht="13.5" hidden="false" customHeight="false" outlineLevel="0" collapsed="false">
      <c r="C1673" s="671" t="s">
        <v>492</v>
      </c>
      <c r="D1673" s="743" t="s">
        <v>2083</v>
      </c>
    </row>
    <row r="1674" customFormat="false" ht="13.5" hidden="false" customHeight="false" outlineLevel="0" collapsed="false">
      <c r="C1674" s="671" t="s">
        <v>492</v>
      </c>
      <c r="D1674" s="743" t="s">
        <v>2084</v>
      </c>
    </row>
    <row r="1675" customFormat="false" ht="13.5" hidden="false" customHeight="false" outlineLevel="0" collapsed="false">
      <c r="C1675" s="671" t="s">
        <v>492</v>
      </c>
      <c r="D1675" s="743" t="s">
        <v>2085</v>
      </c>
    </row>
    <row r="1676" customFormat="false" ht="13.5" hidden="false" customHeight="false" outlineLevel="0" collapsed="false">
      <c r="C1676" s="671" t="s">
        <v>492</v>
      </c>
      <c r="D1676" s="743" t="s">
        <v>2086</v>
      </c>
    </row>
    <row r="1677" customFormat="false" ht="13.5" hidden="false" customHeight="false" outlineLevel="0" collapsed="false">
      <c r="C1677" s="671" t="s">
        <v>492</v>
      </c>
      <c r="D1677" s="743" t="s">
        <v>2087</v>
      </c>
    </row>
    <row r="1678" customFormat="false" ht="13.5" hidden="false" customHeight="false" outlineLevel="0" collapsed="false">
      <c r="C1678" s="671" t="s">
        <v>492</v>
      </c>
      <c r="D1678" s="743" t="s">
        <v>2088</v>
      </c>
    </row>
    <row r="1679" customFormat="false" ht="13.5" hidden="false" customHeight="false" outlineLevel="0" collapsed="false">
      <c r="C1679" s="671" t="s">
        <v>492</v>
      </c>
      <c r="D1679" s="743" t="s">
        <v>2089</v>
      </c>
    </row>
    <row r="1680" customFormat="false" ht="13.5" hidden="false" customHeight="false" outlineLevel="0" collapsed="false">
      <c r="C1680" s="671" t="s">
        <v>492</v>
      </c>
      <c r="D1680" s="743" t="s">
        <v>2090</v>
      </c>
    </row>
    <row r="1681" customFormat="false" ht="13.5" hidden="false" customHeight="false" outlineLevel="0" collapsed="false">
      <c r="C1681" s="671" t="s">
        <v>492</v>
      </c>
      <c r="D1681" s="743" t="s">
        <v>2091</v>
      </c>
    </row>
    <row r="1682" customFormat="false" ht="13.5" hidden="false" customHeight="false" outlineLevel="0" collapsed="false">
      <c r="C1682" s="671" t="s">
        <v>492</v>
      </c>
      <c r="D1682" s="743" t="s">
        <v>2092</v>
      </c>
    </row>
    <row r="1683" customFormat="false" ht="13.5" hidden="false" customHeight="false" outlineLevel="0" collapsed="false">
      <c r="C1683" s="671" t="s">
        <v>492</v>
      </c>
      <c r="D1683" s="743" t="s">
        <v>2093</v>
      </c>
    </row>
    <row r="1684" customFormat="false" ht="13.5" hidden="false" customHeight="false" outlineLevel="0" collapsed="false">
      <c r="C1684" s="671" t="s">
        <v>492</v>
      </c>
      <c r="D1684" s="743" t="s">
        <v>2094</v>
      </c>
    </row>
    <row r="1685" customFormat="false" ht="13.5" hidden="false" customHeight="false" outlineLevel="0" collapsed="false">
      <c r="C1685" s="671" t="s">
        <v>492</v>
      </c>
      <c r="D1685" s="743" t="s">
        <v>2095</v>
      </c>
    </row>
    <row r="1686" customFormat="false" ht="13.5" hidden="false" customHeight="false" outlineLevel="0" collapsed="false">
      <c r="C1686" s="671" t="s">
        <v>492</v>
      </c>
      <c r="D1686" s="743" t="s">
        <v>2096</v>
      </c>
    </row>
    <row r="1687" customFormat="false" ht="13.5" hidden="false" customHeight="false" outlineLevel="0" collapsed="false">
      <c r="C1687" s="671" t="s">
        <v>492</v>
      </c>
      <c r="D1687" s="743" t="s">
        <v>2097</v>
      </c>
    </row>
    <row r="1688" customFormat="false" ht="13.5" hidden="false" customHeight="false" outlineLevel="0" collapsed="false">
      <c r="C1688" s="671" t="s">
        <v>492</v>
      </c>
      <c r="D1688" s="743" t="s">
        <v>2098</v>
      </c>
    </row>
    <row r="1689" customFormat="false" ht="13.5" hidden="false" customHeight="false" outlineLevel="0" collapsed="false">
      <c r="C1689" s="671" t="s">
        <v>492</v>
      </c>
      <c r="D1689" s="743" t="s">
        <v>2099</v>
      </c>
    </row>
    <row r="1690" customFormat="false" ht="13.5" hidden="false" customHeight="false" outlineLevel="0" collapsed="false">
      <c r="C1690" s="671" t="s">
        <v>492</v>
      </c>
      <c r="D1690" s="743" t="s">
        <v>2100</v>
      </c>
    </row>
    <row r="1691" customFormat="false" ht="13.5" hidden="false" customHeight="false" outlineLevel="0" collapsed="false">
      <c r="C1691" s="671" t="s">
        <v>492</v>
      </c>
      <c r="D1691" s="743" t="s">
        <v>2101</v>
      </c>
    </row>
    <row r="1692" customFormat="false" ht="13.5" hidden="false" customHeight="false" outlineLevel="0" collapsed="false">
      <c r="C1692" s="671" t="s">
        <v>492</v>
      </c>
      <c r="D1692" s="743" t="s">
        <v>2102</v>
      </c>
    </row>
    <row r="1693" customFormat="false" ht="13.5" hidden="false" customHeight="false" outlineLevel="0" collapsed="false">
      <c r="C1693" s="671" t="s">
        <v>492</v>
      </c>
      <c r="D1693" s="743" t="s">
        <v>2103</v>
      </c>
    </row>
    <row r="1694" customFormat="false" ht="13.5" hidden="false" customHeight="false" outlineLevel="0" collapsed="false">
      <c r="C1694" s="671" t="s">
        <v>492</v>
      </c>
      <c r="D1694" s="743" t="s">
        <v>2104</v>
      </c>
    </row>
    <row r="1695" customFormat="false" ht="13.5" hidden="false" customHeight="false" outlineLevel="0" collapsed="false">
      <c r="C1695" s="671" t="s">
        <v>492</v>
      </c>
      <c r="D1695" s="743" t="s">
        <v>2105</v>
      </c>
    </row>
    <row r="1696" customFormat="false" ht="13.5" hidden="false" customHeight="false" outlineLevel="0" collapsed="false">
      <c r="C1696" s="671" t="s">
        <v>492</v>
      </c>
      <c r="D1696" s="743" t="s">
        <v>2106</v>
      </c>
    </row>
    <row r="1697" customFormat="false" ht="13.5" hidden="false" customHeight="false" outlineLevel="0" collapsed="false">
      <c r="C1697" s="671" t="s">
        <v>492</v>
      </c>
      <c r="D1697" s="743" t="s">
        <v>2107</v>
      </c>
    </row>
    <row r="1698" customFormat="false" ht="13.5" hidden="false" customHeight="false" outlineLevel="0" collapsed="false">
      <c r="C1698" s="671" t="s">
        <v>492</v>
      </c>
      <c r="D1698" s="743" t="s">
        <v>2108</v>
      </c>
    </row>
    <row r="1699" customFormat="false" ht="13.5" hidden="false" customHeight="false" outlineLevel="0" collapsed="false">
      <c r="C1699" s="671" t="s">
        <v>492</v>
      </c>
      <c r="D1699" s="743" t="s">
        <v>2109</v>
      </c>
    </row>
    <row r="1700" customFormat="false" ht="13.5" hidden="false" customHeight="false" outlineLevel="0" collapsed="false">
      <c r="C1700" s="671" t="s">
        <v>492</v>
      </c>
      <c r="D1700" s="743" t="s">
        <v>2110</v>
      </c>
    </row>
    <row r="1701" customFormat="false" ht="13.5" hidden="false" customHeight="false" outlineLevel="0" collapsed="false">
      <c r="C1701" s="671" t="s">
        <v>492</v>
      </c>
      <c r="D1701" s="743" t="s">
        <v>2111</v>
      </c>
    </row>
    <row r="1702" customFormat="false" ht="13.5" hidden="false" customHeight="false" outlineLevel="0" collapsed="false">
      <c r="C1702" s="671" t="s">
        <v>492</v>
      </c>
      <c r="D1702" s="743" t="s">
        <v>2112</v>
      </c>
    </row>
    <row r="1703" customFormat="false" ht="13.5" hidden="false" customHeight="false" outlineLevel="0" collapsed="false">
      <c r="C1703" s="671" t="s">
        <v>492</v>
      </c>
      <c r="D1703" s="743" t="s">
        <v>2113</v>
      </c>
    </row>
    <row r="1704" customFormat="false" ht="13.5" hidden="false" customHeight="false" outlineLevel="0" collapsed="false">
      <c r="C1704" s="671" t="s">
        <v>492</v>
      </c>
      <c r="D1704" s="743" t="s">
        <v>2114</v>
      </c>
    </row>
    <row r="1705" customFormat="false" ht="13.5" hidden="false" customHeight="false" outlineLevel="0" collapsed="false">
      <c r="C1705" s="671" t="s">
        <v>492</v>
      </c>
      <c r="D1705" s="743" t="s">
        <v>2115</v>
      </c>
    </row>
    <row r="1706" customFormat="false" ht="13.5" hidden="false" customHeight="false" outlineLevel="0" collapsed="false">
      <c r="C1706" s="671" t="s">
        <v>492</v>
      </c>
      <c r="D1706" s="743" t="s">
        <v>2116</v>
      </c>
    </row>
    <row r="1707" customFormat="false" ht="13.5" hidden="false" customHeight="false" outlineLevel="0" collapsed="false">
      <c r="C1707" s="671" t="s">
        <v>492</v>
      </c>
      <c r="D1707" s="743" t="s">
        <v>2117</v>
      </c>
    </row>
    <row r="1708" customFormat="false" ht="13.5" hidden="false" customHeight="false" outlineLevel="0" collapsed="false">
      <c r="C1708" s="671" t="s">
        <v>492</v>
      </c>
      <c r="D1708" s="743" t="s">
        <v>2118</v>
      </c>
    </row>
    <row r="1709" customFormat="false" ht="13.5" hidden="false" customHeight="false" outlineLevel="0" collapsed="false">
      <c r="C1709" s="671" t="s">
        <v>494</v>
      </c>
      <c r="D1709" s="743" t="s">
        <v>2119</v>
      </c>
    </row>
    <row r="1710" customFormat="false" ht="13.5" hidden="false" customHeight="false" outlineLevel="0" collapsed="false">
      <c r="C1710" s="671" t="s">
        <v>494</v>
      </c>
      <c r="D1710" s="743" t="s">
        <v>2120</v>
      </c>
    </row>
    <row r="1711" customFormat="false" ht="13.5" hidden="false" customHeight="false" outlineLevel="0" collapsed="false">
      <c r="C1711" s="671" t="s">
        <v>494</v>
      </c>
      <c r="D1711" s="743" t="s">
        <v>2121</v>
      </c>
    </row>
    <row r="1712" customFormat="false" ht="13.5" hidden="false" customHeight="false" outlineLevel="0" collapsed="false">
      <c r="C1712" s="671" t="s">
        <v>494</v>
      </c>
      <c r="D1712" s="743" t="s">
        <v>2122</v>
      </c>
    </row>
    <row r="1713" customFormat="false" ht="13.5" hidden="false" customHeight="false" outlineLevel="0" collapsed="false">
      <c r="C1713" s="671" t="s">
        <v>494</v>
      </c>
      <c r="D1713" s="743" t="s">
        <v>2123</v>
      </c>
    </row>
    <row r="1714" customFormat="false" ht="13.5" hidden="false" customHeight="false" outlineLevel="0" collapsed="false">
      <c r="C1714" s="671" t="s">
        <v>494</v>
      </c>
      <c r="D1714" s="743" t="s">
        <v>2124</v>
      </c>
    </row>
    <row r="1715" customFormat="false" ht="13.5" hidden="false" customHeight="false" outlineLevel="0" collapsed="false">
      <c r="C1715" s="671" t="s">
        <v>494</v>
      </c>
      <c r="D1715" s="743" t="s">
        <v>2125</v>
      </c>
    </row>
    <row r="1716" customFormat="false" ht="13.5" hidden="false" customHeight="false" outlineLevel="0" collapsed="false">
      <c r="C1716" s="671" t="s">
        <v>494</v>
      </c>
      <c r="D1716" s="743" t="s">
        <v>2126</v>
      </c>
    </row>
    <row r="1717" customFormat="false" ht="13.5" hidden="false" customHeight="false" outlineLevel="0" collapsed="false">
      <c r="C1717" s="671" t="s">
        <v>494</v>
      </c>
      <c r="D1717" s="743" t="s">
        <v>2127</v>
      </c>
    </row>
    <row r="1718" customFormat="false" ht="13.5" hidden="false" customHeight="false" outlineLevel="0" collapsed="false">
      <c r="C1718" s="671" t="s">
        <v>494</v>
      </c>
      <c r="D1718" s="743" t="s">
        <v>2128</v>
      </c>
    </row>
    <row r="1719" customFormat="false" ht="13.5" hidden="false" customHeight="false" outlineLevel="0" collapsed="false">
      <c r="C1719" s="671" t="s">
        <v>494</v>
      </c>
      <c r="D1719" s="743" t="s">
        <v>2129</v>
      </c>
    </row>
    <row r="1720" customFormat="false" ht="13.5" hidden="false" customHeight="false" outlineLevel="0" collapsed="false">
      <c r="C1720" s="671" t="s">
        <v>494</v>
      </c>
      <c r="D1720" s="743" t="s">
        <v>2130</v>
      </c>
    </row>
    <row r="1721" customFormat="false" ht="13.5" hidden="false" customHeight="false" outlineLevel="0" collapsed="false">
      <c r="C1721" s="671" t="s">
        <v>494</v>
      </c>
      <c r="D1721" s="743" t="s">
        <v>2131</v>
      </c>
    </row>
    <row r="1722" customFormat="false" ht="13.5" hidden="false" customHeight="false" outlineLevel="0" collapsed="false">
      <c r="C1722" s="671" t="s">
        <v>494</v>
      </c>
      <c r="D1722" s="743" t="s">
        <v>2132</v>
      </c>
    </row>
    <row r="1723" customFormat="false" ht="13.5" hidden="false" customHeight="false" outlineLevel="0" collapsed="false">
      <c r="C1723" s="671" t="s">
        <v>494</v>
      </c>
      <c r="D1723" s="743" t="s">
        <v>2133</v>
      </c>
    </row>
    <row r="1724" customFormat="false" ht="13.5" hidden="false" customHeight="false" outlineLevel="0" collapsed="false">
      <c r="C1724" s="671" t="s">
        <v>494</v>
      </c>
      <c r="D1724" s="743" t="s">
        <v>2134</v>
      </c>
    </row>
    <row r="1725" customFormat="false" ht="13.5" hidden="false" customHeight="false" outlineLevel="0" collapsed="false">
      <c r="C1725" s="671" t="s">
        <v>494</v>
      </c>
      <c r="D1725" s="743" t="s">
        <v>2135</v>
      </c>
    </row>
    <row r="1726" customFormat="false" ht="13.5" hidden="false" customHeight="false" outlineLevel="0" collapsed="false">
      <c r="C1726" s="671" t="s">
        <v>494</v>
      </c>
      <c r="D1726" s="743" t="s">
        <v>2136</v>
      </c>
    </row>
    <row r="1727" customFormat="false" ht="13.5" hidden="false" customHeight="false" outlineLevel="0" collapsed="false">
      <c r="C1727" s="671" t="s">
        <v>494</v>
      </c>
      <c r="D1727" s="743" t="s">
        <v>2137</v>
      </c>
    </row>
    <row r="1728" customFormat="false" ht="13.5" hidden="false" customHeight="false" outlineLevel="0" collapsed="false">
      <c r="C1728" s="671" t="s">
        <v>494</v>
      </c>
      <c r="D1728" s="743" t="s">
        <v>2138</v>
      </c>
    </row>
    <row r="1729" customFormat="false" ht="13.5" hidden="false" customHeight="false" outlineLevel="0" collapsed="false">
      <c r="C1729" s="671" t="s">
        <v>494</v>
      </c>
      <c r="D1729" s="743" t="s">
        <v>2139</v>
      </c>
    </row>
    <row r="1730" customFormat="false" ht="13.5" hidden="false" customHeight="false" outlineLevel="0" collapsed="false">
      <c r="C1730" s="671" t="s">
        <v>494</v>
      </c>
      <c r="D1730" s="743" t="s">
        <v>2140</v>
      </c>
    </row>
    <row r="1731" customFormat="false" ht="13.5" hidden="false" customHeight="false" outlineLevel="0" collapsed="false">
      <c r="C1731" s="671" t="s">
        <v>494</v>
      </c>
      <c r="D1731" s="743" t="s">
        <v>2141</v>
      </c>
    </row>
    <row r="1732" customFormat="false" ht="13.5" hidden="false" customHeight="false" outlineLevel="0" collapsed="false">
      <c r="C1732" s="671" t="s">
        <v>494</v>
      </c>
      <c r="D1732" s="743" t="s">
        <v>2142</v>
      </c>
    </row>
    <row r="1733" customFormat="false" ht="13.5" hidden="false" customHeight="false" outlineLevel="0" collapsed="false">
      <c r="C1733" s="671" t="s">
        <v>494</v>
      </c>
      <c r="D1733" s="743" t="s">
        <v>2143</v>
      </c>
    </row>
    <row r="1734" customFormat="false" ht="13.5" hidden="false" customHeight="false" outlineLevel="0" collapsed="false">
      <c r="C1734" s="671" t="s">
        <v>494</v>
      </c>
      <c r="D1734" s="743" t="s">
        <v>2144</v>
      </c>
    </row>
    <row r="1735" customFormat="false" ht="13.5" hidden="false" customHeight="false" outlineLevel="0" collapsed="false">
      <c r="C1735" s="671" t="s">
        <v>494</v>
      </c>
      <c r="D1735" s="743" t="s">
        <v>2145</v>
      </c>
    </row>
    <row r="1736" customFormat="false" ht="13.5" hidden="false" customHeight="false" outlineLevel="0" collapsed="false">
      <c r="C1736" s="671" t="s">
        <v>494</v>
      </c>
      <c r="D1736" s="743" t="s">
        <v>2146</v>
      </c>
    </row>
    <row r="1737" customFormat="false" ht="13.5" hidden="false" customHeight="false" outlineLevel="0" collapsed="false">
      <c r="C1737" s="671" t="s">
        <v>494</v>
      </c>
      <c r="D1737" s="743" t="s">
        <v>2147</v>
      </c>
    </row>
    <row r="1738" customFormat="false" ht="13.5" hidden="false" customHeight="false" outlineLevel="0" collapsed="false">
      <c r="C1738" s="671" t="s">
        <v>494</v>
      </c>
      <c r="D1738" s="743" t="s">
        <v>2148</v>
      </c>
    </row>
    <row r="1739" customFormat="false" ht="13.5" hidden="false" customHeight="false" outlineLevel="0" collapsed="false">
      <c r="C1739" s="671" t="s">
        <v>494</v>
      </c>
      <c r="D1739" s="743" t="s">
        <v>2149</v>
      </c>
    </row>
    <row r="1740" customFormat="false" ht="13.5" hidden="false" customHeight="false" outlineLevel="0" collapsed="false">
      <c r="C1740" s="671" t="s">
        <v>494</v>
      </c>
      <c r="D1740" s="743" t="s">
        <v>2150</v>
      </c>
    </row>
    <row r="1741" customFormat="false" ht="13.5" hidden="false" customHeight="false" outlineLevel="0" collapsed="false">
      <c r="C1741" s="671" t="s">
        <v>494</v>
      </c>
      <c r="D1741" s="743" t="s">
        <v>2151</v>
      </c>
    </row>
    <row r="1742" customFormat="false" ht="13.5" hidden="false" customHeight="false" outlineLevel="0" collapsed="false">
      <c r="C1742" s="671" t="s">
        <v>494</v>
      </c>
      <c r="D1742" s="743" t="s">
        <v>2152</v>
      </c>
    </row>
    <row r="1743" customFormat="false" ht="13.5" hidden="false" customHeight="false" outlineLevel="0" collapsed="false">
      <c r="C1743" s="671" t="s">
        <v>494</v>
      </c>
      <c r="D1743" s="743" t="s">
        <v>2153</v>
      </c>
    </row>
    <row r="1744" customFormat="false" ht="13.5" hidden="false" customHeight="false" outlineLevel="0" collapsed="false">
      <c r="C1744" s="671" t="s">
        <v>494</v>
      </c>
      <c r="D1744" s="743" t="s">
        <v>2154</v>
      </c>
    </row>
    <row r="1745" customFormat="false" ht="13.5" hidden="false" customHeight="false" outlineLevel="0" collapsed="false">
      <c r="C1745" s="671" t="s">
        <v>494</v>
      </c>
      <c r="D1745" s="743" t="s">
        <v>2155</v>
      </c>
    </row>
    <row r="1746" customFormat="false" ht="13.5" hidden="false" customHeight="false" outlineLevel="0" collapsed="false">
      <c r="C1746" s="671" t="s">
        <v>494</v>
      </c>
      <c r="D1746" s="743" t="s">
        <v>2156</v>
      </c>
    </row>
    <row r="1747" customFormat="false" ht="13.5" hidden="false" customHeight="false" outlineLevel="0" collapsed="false">
      <c r="C1747" s="671" t="s">
        <v>494</v>
      </c>
      <c r="D1747" s="743" t="s">
        <v>2157</v>
      </c>
    </row>
    <row r="1748" customFormat="false" ht="13.5" hidden="false" customHeight="false" outlineLevel="0" collapsed="false">
      <c r="C1748" s="671" t="s">
        <v>494</v>
      </c>
      <c r="D1748" s="743" t="s">
        <v>2158</v>
      </c>
    </row>
    <row r="1749" customFormat="false" ht="14.25" hidden="false" customHeight="false" outlineLevel="0" collapsed="false">
      <c r="C1749" s="744" t="s">
        <v>494</v>
      </c>
      <c r="D1749" s="746" t="s">
        <v>2159</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A27"/>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2" min="1" style="0" width="4.74"/>
    <col collapsed="false" customWidth="true" hidden="false" outlineLevel="0" max="3" min="3" style="0" width="14.08"/>
    <col collapsed="false" customWidth="true" hidden="false" outlineLevel="0" max="27" min="4" style="0" width="6.6"/>
    <col collapsed="false" customWidth="true" hidden="false" outlineLevel="0" max="29" min="28" style="0" width="5.74"/>
    <col collapsed="false" customWidth="true" hidden="false" outlineLevel="0" max="30" min="30" style="0" width="25.99"/>
    <col collapsed="false" customWidth="true" hidden="false" outlineLevel="0" max="31" min="31" style="0" width="9.05"/>
    <col collapsed="false" customWidth="true" hidden="false" outlineLevel="0" max="53" min="32" style="0" width="8.33"/>
  </cols>
  <sheetData>
    <row r="2" customFormat="false" ht="108" hidden="false" customHeight="false" outlineLevel="0" collapsed="false">
      <c r="B2" s="747"/>
      <c r="C2" s="748"/>
      <c r="D2" s="749" t="s">
        <v>50</v>
      </c>
      <c r="E2" s="749" t="s">
        <v>385</v>
      </c>
      <c r="F2" s="749" t="s">
        <v>386</v>
      </c>
      <c r="G2" s="749" t="s">
        <v>387</v>
      </c>
      <c r="H2" s="749" t="s">
        <v>54</v>
      </c>
      <c r="I2" s="749" t="s">
        <v>388</v>
      </c>
      <c r="J2" s="749" t="s">
        <v>389</v>
      </c>
      <c r="K2" s="749" t="s">
        <v>390</v>
      </c>
      <c r="L2" s="749" t="s">
        <v>391</v>
      </c>
      <c r="M2" s="749" t="s">
        <v>392</v>
      </c>
      <c r="N2" s="749" t="s">
        <v>57</v>
      </c>
      <c r="O2" s="749" t="s">
        <v>393</v>
      </c>
      <c r="P2" s="749" t="s">
        <v>394</v>
      </c>
      <c r="Q2" s="749" t="s">
        <v>61</v>
      </c>
      <c r="R2" s="749" t="s">
        <v>395</v>
      </c>
      <c r="S2" s="749" t="s">
        <v>62</v>
      </c>
      <c r="T2" s="749" t="s">
        <v>396</v>
      </c>
      <c r="U2" s="749" t="s">
        <v>397</v>
      </c>
      <c r="V2" s="749" t="s">
        <v>398</v>
      </c>
      <c r="W2" s="749" t="s">
        <v>399</v>
      </c>
      <c r="X2" s="749" t="s">
        <v>400</v>
      </c>
      <c r="Y2" s="749" t="s">
        <v>52</v>
      </c>
      <c r="Z2" s="749" t="s">
        <v>401</v>
      </c>
      <c r="AB2" s="750" t="s">
        <v>2160</v>
      </c>
      <c r="AC2" s="750" t="s">
        <v>2161</v>
      </c>
      <c r="AD2" s="750" t="s">
        <v>2162</v>
      </c>
      <c r="AE2" s="749" t="s">
        <v>50</v>
      </c>
      <c r="AF2" s="749" t="s">
        <v>385</v>
      </c>
      <c r="AG2" s="749" t="s">
        <v>386</v>
      </c>
      <c r="AH2" s="749" t="s">
        <v>387</v>
      </c>
      <c r="AI2" s="749" t="s">
        <v>54</v>
      </c>
      <c r="AJ2" s="749" t="s">
        <v>388</v>
      </c>
      <c r="AK2" s="749" t="s">
        <v>389</v>
      </c>
      <c r="AL2" s="749" t="s">
        <v>390</v>
      </c>
      <c r="AM2" s="749" t="s">
        <v>391</v>
      </c>
      <c r="AN2" s="749" t="s">
        <v>392</v>
      </c>
      <c r="AO2" s="749" t="s">
        <v>57</v>
      </c>
      <c r="AP2" s="749" t="s">
        <v>393</v>
      </c>
      <c r="AQ2" s="749" t="s">
        <v>394</v>
      </c>
      <c r="AR2" s="749" t="s">
        <v>61</v>
      </c>
      <c r="AS2" s="749" t="s">
        <v>395</v>
      </c>
      <c r="AT2" s="749" t="s">
        <v>62</v>
      </c>
      <c r="AU2" s="749" t="s">
        <v>396</v>
      </c>
      <c r="AV2" s="749" t="s">
        <v>397</v>
      </c>
      <c r="AW2" s="749" t="s">
        <v>398</v>
      </c>
      <c r="AX2" s="749" t="s">
        <v>399</v>
      </c>
      <c r="AY2" s="749" t="s">
        <v>400</v>
      </c>
      <c r="AZ2" s="749" t="s">
        <v>52</v>
      </c>
      <c r="BA2" s="749" t="s">
        <v>401</v>
      </c>
    </row>
    <row r="3" customFormat="false" ht="13.5" hidden="false" customHeight="false" outlineLevel="0" collapsed="false">
      <c r="B3" s="747" t="n">
        <v>1</v>
      </c>
      <c r="C3" s="748" t="s">
        <v>320</v>
      </c>
      <c r="D3" s="699" t="n">
        <v>0.137</v>
      </c>
      <c r="E3" s="699" t="n">
        <v>0.137</v>
      </c>
      <c r="F3" s="699" t="n">
        <v>0.137</v>
      </c>
      <c r="G3" s="699" t="n">
        <v>0.058</v>
      </c>
      <c r="H3" s="699" t="n">
        <v>0.059</v>
      </c>
      <c r="I3" s="699" t="n">
        <v>0.059</v>
      </c>
      <c r="J3" s="699" t="n">
        <v>0.047</v>
      </c>
      <c r="K3" s="699" t="n">
        <v>0.082</v>
      </c>
      <c r="L3" s="699" t="n">
        <v>0.082</v>
      </c>
      <c r="M3" s="699" t="n">
        <v>0.104</v>
      </c>
      <c r="N3" s="699" t="n">
        <v>0.102</v>
      </c>
      <c r="O3" s="699" t="n">
        <v>0.102</v>
      </c>
      <c r="P3" s="699" t="n">
        <v>0.111</v>
      </c>
      <c r="Q3" s="699" t="n">
        <v>0.083</v>
      </c>
      <c r="R3" s="699" t="n">
        <v>0.083</v>
      </c>
      <c r="S3" s="699" t="n">
        <v>0.083</v>
      </c>
      <c r="T3" s="699" t="n">
        <v>0.039</v>
      </c>
      <c r="U3" s="699" t="n">
        <v>0.039</v>
      </c>
      <c r="V3" s="699" t="n">
        <v>0.026</v>
      </c>
      <c r="W3" s="699" t="n">
        <v>0.026</v>
      </c>
      <c r="X3" s="699" t="n">
        <v>0.026</v>
      </c>
      <c r="Y3" s="699" t="n">
        <v>0.137</v>
      </c>
      <c r="Z3" s="699" t="n">
        <v>0.059</v>
      </c>
      <c r="AB3" s="751" t="n">
        <v>1</v>
      </c>
      <c r="AC3" s="751" t="n">
        <v>1</v>
      </c>
      <c r="AD3" s="751" t="str">
        <f aca="false">VLOOKUP(AB3,$B$3:$C$11,2)&amp;"から"&amp;VLOOKUP(AC3,$B$3:$C$11,2)</f>
        <v>処遇加算Ⅰから処遇加算Ⅰ</v>
      </c>
      <c r="AE3" s="752" t="n">
        <f aca="false">(D$3-D$3)/D$3</f>
        <v>0</v>
      </c>
      <c r="AF3" s="752" t="n">
        <f aca="false">(E$3-E$3)/E$3</f>
        <v>0</v>
      </c>
      <c r="AG3" s="752" t="n">
        <f aca="false">(F$3-F$3)/F$3</f>
        <v>0</v>
      </c>
      <c r="AH3" s="752" t="n">
        <f aca="false">(G$3-G$3)/G$3</f>
        <v>0</v>
      </c>
      <c r="AI3" s="752" t="n">
        <f aca="false">(H$3-H$3)/H$3</f>
        <v>0</v>
      </c>
      <c r="AJ3" s="752" t="n">
        <f aca="false">(I$3-I$3)/I$3</f>
        <v>0</v>
      </c>
      <c r="AK3" s="752" t="n">
        <f aca="false">(J$3-J$3)/J$3</f>
        <v>0</v>
      </c>
      <c r="AL3" s="752" t="n">
        <f aca="false">(K$3-K$3)/K$3</f>
        <v>0</v>
      </c>
      <c r="AM3" s="752" t="n">
        <f aca="false">(L$3-L$3)/L$3</f>
        <v>0</v>
      </c>
      <c r="AN3" s="752" t="n">
        <f aca="false">(M$3-M$3)/M$3</f>
        <v>0</v>
      </c>
      <c r="AO3" s="752" t="n">
        <f aca="false">(N$3-N$3)/N$3</f>
        <v>0</v>
      </c>
      <c r="AP3" s="752" t="n">
        <f aca="false">(O$3-O$3)/O$3</f>
        <v>0</v>
      </c>
      <c r="AQ3" s="752" t="n">
        <f aca="false">(P$3-P$3)/P$3</f>
        <v>0</v>
      </c>
      <c r="AR3" s="752" t="n">
        <f aca="false">(Q$3-Q$3)/Q$3</f>
        <v>0</v>
      </c>
      <c r="AS3" s="752" t="n">
        <f aca="false">(R$3-R$3)/R$3</f>
        <v>0</v>
      </c>
      <c r="AT3" s="752" t="n">
        <f aca="false">(S$3-S$3)/S$3</f>
        <v>0</v>
      </c>
      <c r="AU3" s="752" t="n">
        <f aca="false">(T$3-T$3)/T$3</f>
        <v>0</v>
      </c>
      <c r="AV3" s="752" t="n">
        <f aca="false">(U$3-U$3)/U$3</f>
        <v>0</v>
      </c>
      <c r="AW3" s="752" t="n">
        <f aca="false">(V$3-V$3)/V$3</f>
        <v>0</v>
      </c>
      <c r="AX3" s="752" t="n">
        <f aca="false">(W$3-W$3)/W$3</f>
        <v>0</v>
      </c>
      <c r="AY3" s="752" t="n">
        <f aca="false">(X$3-X$3)/X$3</f>
        <v>0</v>
      </c>
      <c r="AZ3" s="752" t="n">
        <f aca="false">(Y$3-Y$3)/Y$3</f>
        <v>0</v>
      </c>
      <c r="BA3" s="752" t="n">
        <f aca="false">(Z$3-Z$3)/Z$3</f>
        <v>0</v>
      </c>
    </row>
    <row r="4" customFormat="false" ht="13.5" hidden="false" customHeight="false" outlineLevel="0" collapsed="false">
      <c r="B4" s="747" t="n">
        <v>2</v>
      </c>
      <c r="C4" s="748" t="s">
        <v>317</v>
      </c>
      <c r="D4" s="699" t="n">
        <v>0.1</v>
      </c>
      <c r="E4" s="699" t="n">
        <v>0.1</v>
      </c>
      <c r="F4" s="699" t="n">
        <v>0.1</v>
      </c>
      <c r="G4" s="699" t="n">
        <v>0.042</v>
      </c>
      <c r="H4" s="699" t="n">
        <v>0.043</v>
      </c>
      <c r="I4" s="699" t="n">
        <v>0.043</v>
      </c>
      <c r="J4" s="699" t="n">
        <v>0.034</v>
      </c>
      <c r="K4" s="699" t="n">
        <v>0.06</v>
      </c>
      <c r="L4" s="699" t="n">
        <v>0.06</v>
      </c>
      <c r="M4" s="699" t="n">
        <v>0.076</v>
      </c>
      <c r="N4" s="699" t="n">
        <v>0.074</v>
      </c>
      <c r="O4" s="699" t="n">
        <v>0.074</v>
      </c>
      <c r="P4" s="699" t="n">
        <v>0.081</v>
      </c>
      <c r="Q4" s="699" t="n">
        <v>0.06</v>
      </c>
      <c r="R4" s="699" t="n">
        <v>0.06</v>
      </c>
      <c r="S4" s="699" t="n">
        <v>0.06</v>
      </c>
      <c r="T4" s="699" t="n">
        <v>0.029</v>
      </c>
      <c r="U4" s="699" t="n">
        <v>0.029</v>
      </c>
      <c r="V4" s="699" t="n">
        <v>0.019</v>
      </c>
      <c r="W4" s="699" t="n">
        <v>0.019</v>
      </c>
      <c r="X4" s="699" t="n">
        <v>0.019</v>
      </c>
      <c r="Y4" s="699" t="n">
        <v>0.1</v>
      </c>
      <c r="Z4" s="699" t="n">
        <v>0.043</v>
      </c>
      <c r="AB4" s="751" t="n">
        <v>1</v>
      </c>
      <c r="AC4" s="751" t="n">
        <v>2</v>
      </c>
      <c r="AD4" s="751" t="str">
        <f aca="false">VLOOKUP(AB4,$B$3:$C$11,2)&amp;"から"&amp;VLOOKUP(AC4,$B$3:$C$11,2)</f>
        <v>処遇加算Ⅰから処遇加算Ⅱ</v>
      </c>
      <c r="AE4" s="752" t="n">
        <f aca="false">(D$4-D$3)/D$4</f>
        <v>-0.37</v>
      </c>
      <c r="AF4" s="752" t="n">
        <f aca="false">(E$4-E$3)/E$4</f>
        <v>-0.37</v>
      </c>
      <c r="AG4" s="752" t="n">
        <f aca="false">(F$4-F$3)/F$4</f>
        <v>-0.37</v>
      </c>
      <c r="AH4" s="752" t="n">
        <f aca="false">(G$4-G$3)/G$4</f>
        <v>-0.380952380952381</v>
      </c>
      <c r="AI4" s="752" t="n">
        <f aca="false">(H$4-H$3)/H$4</f>
        <v>-0.372093023255814</v>
      </c>
      <c r="AJ4" s="752" t="n">
        <f aca="false">(I$4-I$3)/I$4</f>
        <v>-0.372093023255814</v>
      </c>
      <c r="AK4" s="752" t="n">
        <f aca="false">(J$4-J$3)/J$4</f>
        <v>-0.38235294117647</v>
      </c>
      <c r="AL4" s="752" t="n">
        <f aca="false">(K$4-K$3)/K$4</f>
        <v>-0.366666666666667</v>
      </c>
      <c r="AM4" s="752" t="n">
        <f aca="false">(L$4-L$3)/L$4</f>
        <v>-0.366666666666667</v>
      </c>
      <c r="AN4" s="752" t="n">
        <f aca="false">(M$4-M$3)/M$4</f>
        <v>-0.368421052631579</v>
      </c>
      <c r="AO4" s="752" t="n">
        <f aca="false">(N$4-N$3)/N$4</f>
        <v>-0.378378378378379</v>
      </c>
      <c r="AP4" s="752" t="n">
        <f aca="false">(O$4-O$3)/O$4</f>
        <v>-0.378378378378379</v>
      </c>
      <c r="AQ4" s="752" t="n">
        <f aca="false">(P$4-P$3)/P$4</f>
        <v>-0.37037037037037</v>
      </c>
      <c r="AR4" s="752" t="n">
        <f aca="false">(Q$4-Q$3)/Q$4</f>
        <v>-0.383333333333333</v>
      </c>
      <c r="AS4" s="752" t="n">
        <f aca="false">(R$4-R$3)/R$4</f>
        <v>-0.383333333333333</v>
      </c>
      <c r="AT4" s="752" t="n">
        <f aca="false">(S$4-S$3)/S$4</f>
        <v>-0.383333333333333</v>
      </c>
      <c r="AU4" s="752" t="n">
        <f aca="false">(T$4-T$3)/T$4</f>
        <v>-0.344827586206896</v>
      </c>
      <c r="AV4" s="752" t="n">
        <f aca="false">(U$4-U$3)/U$4</f>
        <v>-0.344827586206896</v>
      </c>
      <c r="AW4" s="752" t="n">
        <f aca="false">(V$4-V$3)/V$4</f>
        <v>-0.368421052631579</v>
      </c>
      <c r="AX4" s="752" t="n">
        <f aca="false">(W$4-W$3)/W$4</f>
        <v>-0.368421052631579</v>
      </c>
      <c r="AY4" s="752" t="n">
        <f aca="false">(X$4-X$3)/X$4</f>
        <v>-0.368421052631579</v>
      </c>
      <c r="AZ4" s="752" t="n">
        <f aca="false">(Y$4-Y$3)/Y$4</f>
        <v>-0.37</v>
      </c>
      <c r="BA4" s="752" t="n">
        <f aca="false">(Z$4-Z$3)/Z$4</f>
        <v>-0.372093023255814</v>
      </c>
    </row>
    <row r="5" customFormat="false" ht="13.5" hidden="false" customHeight="false" outlineLevel="0" collapsed="false">
      <c r="B5" s="747" t="n">
        <v>3</v>
      </c>
      <c r="C5" s="748" t="s">
        <v>324</v>
      </c>
      <c r="D5" s="699" t="n">
        <v>0.055</v>
      </c>
      <c r="E5" s="699" t="n">
        <v>0.055</v>
      </c>
      <c r="F5" s="699" t="n">
        <v>0.055</v>
      </c>
      <c r="G5" s="699" t="n">
        <v>0.023</v>
      </c>
      <c r="H5" s="699" t="n">
        <v>0.023</v>
      </c>
      <c r="I5" s="699" t="n">
        <v>0.023</v>
      </c>
      <c r="J5" s="699" t="n">
        <v>0.019</v>
      </c>
      <c r="K5" s="699" t="n">
        <v>0.033</v>
      </c>
      <c r="L5" s="699" t="n">
        <v>0.033</v>
      </c>
      <c r="M5" s="699" t="n">
        <v>0.042</v>
      </c>
      <c r="N5" s="699" t="n">
        <v>0.041</v>
      </c>
      <c r="O5" s="699" t="n">
        <v>0.041</v>
      </c>
      <c r="P5" s="699" t="n">
        <v>0.045</v>
      </c>
      <c r="Q5" s="699" t="n">
        <v>0.033</v>
      </c>
      <c r="R5" s="699" t="n">
        <v>0.033</v>
      </c>
      <c r="S5" s="699" t="n">
        <v>0.033</v>
      </c>
      <c r="T5" s="699" t="n">
        <v>0.016</v>
      </c>
      <c r="U5" s="699" t="n">
        <v>0.016</v>
      </c>
      <c r="V5" s="699" t="n">
        <v>0.01</v>
      </c>
      <c r="W5" s="699" t="n">
        <v>0.01</v>
      </c>
      <c r="X5" s="699" t="n">
        <v>0.01</v>
      </c>
      <c r="Y5" s="699" t="n">
        <v>0.055</v>
      </c>
      <c r="Z5" s="699" t="n">
        <v>0.023</v>
      </c>
      <c r="AB5" s="751" t="n">
        <v>1</v>
      </c>
      <c r="AC5" s="751" t="n">
        <v>3</v>
      </c>
      <c r="AD5" s="751" t="str">
        <f aca="false">VLOOKUP(AB5,$B$3:$C$11,2)&amp;"から"&amp;VLOOKUP(AC5,$B$3:$C$11,2)</f>
        <v>処遇加算Ⅰから処遇加算Ⅲ</v>
      </c>
      <c r="AE5" s="752" t="n">
        <f aca="false">(D$5-D$3)/D$5</f>
        <v>-1.49090909090909</v>
      </c>
      <c r="AF5" s="752" t="n">
        <f aca="false">(E$5-E$3)/E$5</f>
        <v>-1.49090909090909</v>
      </c>
      <c r="AG5" s="752" t="n">
        <f aca="false">(F$5-F$3)/F$5</f>
        <v>-1.49090909090909</v>
      </c>
      <c r="AH5" s="752" t="n">
        <f aca="false">(G$5-G$3)/G$5</f>
        <v>-1.52173913043478</v>
      </c>
      <c r="AI5" s="752" t="n">
        <f aca="false">(H$5-H$3)/H$5</f>
        <v>-1.56521739130435</v>
      </c>
      <c r="AJ5" s="752" t="n">
        <f aca="false">(I$5-I$3)/I$5</f>
        <v>-1.56521739130435</v>
      </c>
      <c r="AK5" s="752" t="n">
        <f aca="false">(J$5-J$3)/J$5</f>
        <v>-1.47368421052632</v>
      </c>
      <c r="AL5" s="752" t="n">
        <f aca="false">(K$5-K$3)/K$5</f>
        <v>-1.48484848484849</v>
      </c>
      <c r="AM5" s="752" t="n">
        <f aca="false">(L$5-L$3)/L$5</f>
        <v>-1.48484848484849</v>
      </c>
      <c r="AN5" s="752" t="n">
        <f aca="false">(M$5-M$3)/M$5</f>
        <v>-1.47619047619048</v>
      </c>
      <c r="AO5" s="752" t="n">
        <f aca="false">(N$5-N$3)/N$5</f>
        <v>-1.48780487804878</v>
      </c>
      <c r="AP5" s="752" t="n">
        <f aca="false">(O$5-O$3)/O$5</f>
        <v>-1.48780487804878</v>
      </c>
      <c r="AQ5" s="752" t="n">
        <f aca="false">(P$5-P$3)/P$5</f>
        <v>-1.46666666666667</v>
      </c>
      <c r="AR5" s="752" t="n">
        <f aca="false">(Q$5-Q$3)/Q$5</f>
        <v>-1.51515151515152</v>
      </c>
      <c r="AS5" s="752" t="n">
        <f aca="false">(R$5-R$3)/R$5</f>
        <v>-1.51515151515152</v>
      </c>
      <c r="AT5" s="752" t="n">
        <f aca="false">(S$5-S$3)/S$5</f>
        <v>-1.51515151515152</v>
      </c>
      <c r="AU5" s="752" t="n">
        <f aca="false">(T$5-T$3)/T$5</f>
        <v>-1.4375</v>
      </c>
      <c r="AV5" s="752" t="n">
        <f aca="false">(U$5-U$3)/U$5</f>
        <v>-1.4375</v>
      </c>
      <c r="AW5" s="752" t="n">
        <f aca="false">(V$5-V$3)/V$5</f>
        <v>-1.6</v>
      </c>
      <c r="AX5" s="752" t="n">
        <f aca="false">(W$5-W$3)/W$5</f>
        <v>-1.6</v>
      </c>
      <c r="AY5" s="752" t="n">
        <f aca="false">(X$5-X$3)/X$5</f>
        <v>-1.6</v>
      </c>
      <c r="AZ5" s="752" t="n">
        <f aca="false">(Y$5-Y$3)/Y$5</f>
        <v>-1.49090909090909</v>
      </c>
      <c r="BA5" s="752" t="n">
        <f aca="false">(Z$5-Z$3)/Z$5</f>
        <v>-1.56521739130435</v>
      </c>
    </row>
    <row r="6" customFormat="false" ht="13.5" hidden="false" customHeight="false" outlineLevel="0" collapsed="false">
      <c r="B6" s="747" t="n">
        <v>4</v>
      </c>
      <c r="C6" s="748" t="s">
        <v>369</v>
      </c>
      <c r="D6" s="699" t="n">
        <v>0</v>
      </c>
      <c r="E6" s="699" t="n">
        <v>0</v>
      </c>
      <c r="F6" s="699" t="n">
        <v>0</v>
      </c>
      <c r="G6" s="699" t="n">
        <v>0</v>
      </c>
      <c r="H6" s="699" t="n">
        <v>0</v>
      </c>
      <c r="I6" s="699" t="n">
        <v>0</v>
      </c>
      <c r="J6" s="699" t="n">
        <v>0</v>
      </c>
      <c r="K6" s="699" t="n">
        <v>0</v>
      </c>
      <c r="L6" s="699" t="n">
        <v>0</v>
      </c>
      <c r="M6" s="699" t="n">
        <v>0</v>
      </c>
      <c r="N6" s="699" t="n">
        <v>0</v>
      </c>
      <c r="O6" s="699" t="n">
        <v>0</v>
      </c>
      <c r="P6" s="699" t="n">
        <v>0</v>
      </c>
      <c r="Q6" s="699" t="n">
        <v>0</v>
      </c>
      <c r="R6" s="699" t="n">
        <v>0</v>
      </c>
      <c r="S6" s="699" t="n">
        <v>0</v>
      </c>
      <c r="T6" s="699" t="n">
        <v>0</v>
      </c>
      <c r="U6" s="699" t="n">
        <v>0</v>
      </c>
      <c r="V6" s="699" t="n">
        <v>0</v>
      </c>
      <c r="W6" s="699" t="n">
        <v>0</v>
      </c>
      <c r="X6" s="699" t="n">
        <v>0</v>
      </c>
      <c r="Y6" s="699" t="n">
        <v>0</v>
      </c>
      <c r="Z6" s="699" t="n">
        <v>0</v>
      </c>
      <c r="AB6" s="751" t="n">
        <v>2</v>
      </c>
      <c r="AC6" s="751" t="n">
        <v>1</v>
      </c>
      <c r="AD6" s="751" t="str">
        <f aca="false">VLOOKUP(AB6,$B$3:$C$11,2)&amp;"から"&amp;VLOOKUP(AC6,$B$3:$C$11,2)</f>
        <v>処遇加算Ⅱから処遇加算Ⅰ</v>
      </c>
      <c r="AE6" s="752" t="n">
        <f aca="false">(D$3-D$4)/D$3</f>
        <v>0.27007299270073</v>
      </c>
      <c r="AF6" s="752" t="n">
        <f aca="false">(E$3-E$4)/E$3</f>
        <v>0.27007299270073</v>
      </c>
      <c r="AG6" s="752" t="n">
        <f aca="false">(F$3-F$4)/F$3</f>
        <v>0.27007299270073</v>
      </c>
      <c r="AH6" s="752" t="n">
        <f aca="false">(G$3-G$4)/G$3</f>
        <v>0.275862068965517</v>
      </c>
      <c r="AI6" s="752" t="n">
        <f aca="false">(H$3-H$4)/H$3</f>
        <v>0.271186440677966</v>
      </c>
      <c r="AJ6" s="752" t="n">
        <f aca="false">(I$3-I$4)/I$3</f>
        <v>0.271186440677966</v>
      </c>
      <c r="AK6" s="752" t="n">
        <f aca="false">(J$3-J$4)/J$3</f>
        <v>0.276595744680851</v>
      </c>
      <c r="AL6" s="752" t="n">
        <f aca="false">(K$3-K$4)/K$3</f>
        <v>0.268292682926829</v>
      </c>
      <c r="AM6" s="752" t="n">
        <f aca="false">(L$3-L$4)/L$3</f>
        <v>0.268292682926829</v>
      </c>
      <c r="AN6" s="752" t="n">
        <f aca="false">(M$3-M$4)/M$3</f>
        <v>0.269230769230769</v>
      </c>
      <c r="AO6" s="752" t="n">
        <f aca="false">(N$3-N$4)/N$3</f>
        <v>0.274509803921569</v>
      </c>
      <c r="AP6" s="752" t="n">
        <f aca="false">(O$3-O$4)/O$3</f>
        <v>0.274509803921569</v>
      </c>
      <c r="AQ6" s="752" t="n">
        <f aca="false">(P$3-P$4)/P$3</f>
        <v>0.27027027027027</v>
      </c>
      <c r="AR6" s="752" t="n">
        <f aca="false">(Q$3-Q$4)/Q$3</f>
        <v>0.27710843373494</v>
      </c>
      <c r="AS6" s="752" t="n">
        <f aca="false">(R$3-R$4)/R$3</f>
        <v>0.27710843373494</v>
      </c>
      <c r="AT6" s="752" t="n">
        <f aca="false">(S$3-S$4)/S$3</f>
        <v>0.27710843373494</v>
      </c>
      <c r="AU6" s="752" t="n">
        <f aca="false">(T$3-T$4)/T$3</f>
        <v>0.256410256410256</v>
      </c>
      <c r="AV6" s="752" t="n">
        <f aca="false">(U$3-U$4)/U$3</f>
        <v>0.256410256410256</v>
      </c>
      <c r="AW6" s="752" t="n">
        <f aca="false">(V$3-V$4)/V$3</f>
        <v>0.269230769230769</v>
      </c>
      <c r="AX6" s="752" t="n">
        <f aca="false">(W$3-W$4)/W$3</f>
        <v>0.269230769230769</v>
      </c>
      <c r="AY6" s="752" t="n">
        <f aca="false">(X$3-X$4)/X$3</f>
        <v>0.269230769230769</v>
      </c>
      <c r="AZ6" s="752" t="n">
        <f aca="false">(Y$3-Y$4)/Y$3</f>
        <v>0.27007299270073</v>
      </c>
      <c r="BA6" s="752" t="n">
        <f aca="false">(Z$3-Z$4)/Z$3</f>
        <v>0.271186440677966</v>
      </c>
    </row>
    <row r="7" customFormat="false" ht="13.5" hidden="false" customHeight="false" outlineLevel="0" collapsed="false">
      <c r="B7" s="747" t="n">
        <v>5</v>
      </c>
      <c r="C7" s="748" t="s">
        <v>321</v>
      </c>
      <c r="D7" s="699" t="n">
        <v>0.063</v>
      </c>
      <c r="E7" s="699" t="n">
        <v>0.063</v>
      </c>
      <c r="F7" s="699" t="n">
        <v>0.063</v>
      </c>
      <c r="G7" s="699" t="n">
        <v>0.021</v>
      </c>
      <c r="H7" s="699" t="n">
        <v>0.012</v>
      </c>
      <c r="I7" s="699" t="n">
        <v>0.012</v>
      </c>
      <c r="J7" s="699" t="n">
        <v>0.02</v>
      </c>
      <c r="K7" s="699" t="n">
        <v>0.018</v>
      </c>
      <c r="L7" s="699" t="n">
        <v>0.018</v>
      </c>
      <c r="M7" s="699" t="n">
        <v>0.031</v>
      </c>
      <c r="N7" s="699" t="n">
        <v>0.015</v>
      </c>
      <c r="O7" s="699" t="n">
        <v>0.015</v>
      </c>
      <c r="P7" s="699" t="n">
        <v>0.031</v>
      </c>
      <c r="Q7" s="699" t="n">
        <v>0.027</v>
      </c>
      <c r="R7" s="699" t="n">
        <v>0.027</v>
      </c>
      <c r="S7" s="699" t="n">
        <v>0.027</v>
      </c>
      <c r="T7" s="699" t="n">
        <v>0.021</v>
      </c>
      <c r="U7" s="699" t="n">
        <v>0.021</v>
      </c>
      <c r="V7" s="699" t="n">
        <v>0.015</v>
      </c>
      <c r="W7" s="699" t="n">
        <v>0.015</v>
      </c>
      <c r="X7" s="699" t="n">
        <v>0.015</v>
      </c>
      <c r="Y7" s="699" t="n">
        <v>0.063</v>
      </c>
      <c r="Z7" s="699" t="n">
        <v>0.012</v>
      </c>
      <c r="AB7" s="751" t="n">
        <v>2</v>
      </c>
      <c r="AC7" s="751" t="n">
        <v>2</v>
      </c>
      <c r="AD7" s="751" t="str">
        <f aca="false">VLOOKUP(AB7,$B$3:$C$11,2)&amp;"から"&amp;VLOOKUP(AC7,$B$3:$C$11,2)</f>
        <v>処遇加算Ⅱから処遇加算Ⅱ</v>
      </c>
      <c r="AE7" s="752" t="n">
        <f aca="false">(D$4-D$4)/D$4</f>
        <v>0</v>
      </c>
      <c r="AF7" s="752" t="n">
        <f aca="false">(E$4-E$4)/E$4</f>
        <v>0</v>
      </c>
      <c r="AG7" s="752" t="n">
        <f aca="false">(F$4-F$4)/F$4</f>
        <v>0</v>
      </c>
      <c r="AH7" s="752" t="n">
        <f aca="false">(G$4-G$4)/G$4</f>
        <v>0</v>
      </c>
      <c r="AI7" s="752" t="n">
        <f aca="false">(H$4-H$4)/H$4</f>
        <v>0</v>
      </c>
      <c r="AJ7" s="752" t="n">
        <f aca="false">(I$4-I$4)/I$4</f>
        <v>0</v>
      </c>
      <c r="AK7" s="752" t="n">
        <f aca="false">(J$4-J$4)/J$4</f>
        <v>0</v>
      </c>
      <c r="AL7" s="752" t="n">
        <f aca="false">(K$4-K$4)/K$4</f>
        <v>0</v>
      </c>
      <c r="AM7" s="752" t="n">
        <f aca="false">(L$4-L$4)/L$4</f>
        <v>0</v>
      </c>
      <c r="AN7" s="752" t="n">
        <f aca="false">(M$4-M$4)/M$4</f>
        <v>0</v>
      </c>
      <c r="AO7" s="752" t="n">
        <f aca="false">(N$4-N$4)/N$4</f>
        <v>0</v>
      </c>
      <c r="AP7" s="752" t="n">
        <f aca="false">(O$4-O$4)/O$4</f>
        <v>0</v>
      </c>
      <c r="AQ7" s="752" t="n">
        <f aca="false">(P$4-P$4)/P$4</f>
        <v>0</v>
      </c>
      <c r="AR7" s="752" t="n">
        <f aca="false">(Q$4-Q$4)/Q$4</f>
        <v>0</v>
      </c>
      <c r="AS7" s="752" t="n">
        <f aca="false">(R$4-R$4)/R$4</f>
        <v>0</v>
      </c>
      <c r="AT7" s="752" t="n">
        <f aca="false">(S$4-S$4)/S$4</f>
        <v>0</v>
      </c>
      <c r="AU7" s="752" t="n">
        <f aca="false">(T$4-T$4)/T$4</f>
        <v>0</v>
      </c>
      <c r="AV7" s="752" t="n">
        <f aca="false">(U$4-U$4)/U$4</f>
        <v>0</v>
      </c>
      <c r="AW7" s="752" t="n">
        <f aca="false">(V$4-V$4)/V$4</f>
        <v>0</v>
      </c>
      <c r="AX7" s="752" t="n">
        <f aca="false">(W$4-W$4)/W$4</f>
        <v>0</v>
      </c>
      <c r="AY7" s="752" t="n">
        <f aca="false">(X$4-X$4)/X$4</f>
        <v>0</v>
      </c>
      <c r="AZ7" s="752" t="n">
        <f aca="false">(Y$4-Y$4)/Y$4</f>
        <v>0</v>
      </c>
      <c r="BA7" s="752" t="n">
        <f aca="false">(Z$4-Z$4)/Z$4</f>
        <v>0</v>
      </c>
    </row>
    <row r="8" customFormat="false" ht="13.5" hidden="false" customHeight="false" outlineLevel="0" collapsed="false">
      <c r="B8" s="747" t="n">
        <v>6</v>
      </c>
      <c r="C8" s="748" t="s">
        <v>318</v>
      </c>
      <c r="D8" s="699" t="n">
        <v>0.042</v>
      </c>
      <c r="E8" s="699" t="n">
        <v>0.042</v>
      </c>
      <c r="F8" s="699" t="n">
        <v>0.042</v>
      </c>
      <c r="G8" s="699" t="n">
        <v>0.015</v>
      </c>
      <c r="H8" s="699" t="n">
        <v>0.01</v>
      </c>
      <c r="I8" s="699" t="n">
        <v>0.01</v>
      </c>
      <c r="J8" s="699" t="n">
        <v>0.017</v>
      </c>
      <c r="K8" s="699" t="n">
        <v>0.012</v>
      </c>
      <c r="L8" s="699" t="n">
        <v>0.012</v>
      </c>
      <c r="M8" s="699" t="n">
        <v>0.024</v>
      </c>
      <c r="N8" s="699" t="n">
        <v>0.012</v>
      </c>
      <c r="O8" s="699" t="n">
        <v>0.012</v>
      </c>
      <c r="P8" s="699" t="n">
        <v>0.023</v>
      </c>
      <c r="Q8" s="699" t="n">
        <v>0.023</v>
      </c>
      <c r="R8" s="699" t="n">
        <v>0.023</v>
      </c>
      <c r="S8" s="699" t="n">
        <v>0.023</v>
      </c>
      <c r="T8" s="699" t="n">
        <v>0.017</v>
      </c>
      <c r="U8" s="699" t="n">
        <v>0.017</v>
      </c>
      <c r="V8" s="699" t="n">
        <v>0.011</v>
      </c>
      <c r="W8" s="699" t="n">
        <v>0.011</v>
      </c>
      <c r="X8" s="699" t="n">
        <v>0.011</v>
      </c>
      <c r="Y8" s="699" t="n">
        <v>0.042</v>
      </c>
      <c r="Z8" s="699" t="n">
        <v>0.01</v>
      </c>
      <c r="AB8" s="751" t="n">
        <v>2</v>
      </c>
      <c r="AC8" s="751" t="n">
        <v>3</v>
      </c>
      <c r="AD8" s="751" t="str">
        <f aca="false">VLOOKUP(AB8,$B$3:$C$11,2)&amp;"から"&amp;VLOOKUP(AC8,$B$3:$C$11,2)</f>
        <v>処遇加算Ⅱから処遇加算Ⅲ</v>
      </c>
      <c r="AE8" s="752" t="n">
        <f aca="false">(D$5-D$4)/D$5</f>
        <v>-0.818181818181818</v>
      </c>
      <c r="AF8" s="752" t="n">
        <f aca="false">(E$5-E$4)/E$5</f>
        <v>-0.818181818181818</v>
      </c>
      <c r="AG8" s="752" t="n">
        <f aca="false">(F$5-F$4)/F$5</f>
        <v>-0.818181818181818</v>
      </c>
      <c r="AH8" s="752" t="n">
        <f aca="false">(G$5-G$4)/G$5</f>
        <v>-0.826086956521739</v>
      </c>
      <c r="AI8" s="752" t="n">
        <f aca="false">(H$5-H$4)/H$5</f>
        <v>-0.869565217391304</v>
      </c>
      <c r="AJ8" s="752" t="n">
        <f aca="false">(I$5-I$4)/I$5</f>
        <v>-0.869565217391304</v>
      </c>
      <c r="AK8" s="752" t="n">
        <f aca="false">(J$5-J$4)/J$5</f>
        <v>-0.789473684210526</v>
      </c>
      <c r="AL8" s="752" t="n">
        <f aca="false">(K$5-K$4)/K$5</f>
        <v>-0.818181818181818</v>
      </c>
      <c r="AM8" s="752" t="n">
        <f aca="false">(L$5-L$4)/L$5</f>
        <v>-0.818181818181818</v>
      </c>
      <c r="AN8" s="752" t="n">
        <f aca="false">(M$5-M$4)/M$5</f>
        <v>-0.809523809523809</v>
      </c>
      <c r="AO8" s="752" t="n">
        <f aca="false">(N$5-N$4)/N$5</f>
        <v>-0.804878048780487</v>
      </c>
      <c r="AP8" s="752" t="n">
        <f aca="false">(O$5-O$4)/O$5</f>
        <v>-0.804878048780487</v>
      </c>
      <c r="AQ8" s="752" t="n">
        <f aca="false">(P$5-P$4)/P$5</f>
        <v>-0.8</v>
      </c>
      <c r="AR8" s="752" t="n">
        <f aca="false">(Q$5-Q$4)/Q$5</f>
        <v>-0.818181818181818</v>
      </c>
      <c r="AS8" s="752" t="n">
        <f aca="false">(R$5-R$4)/R$5</f>
        <v>-0.818181818181818</v>
      </c>
      <c r="AT8" s="752" t="n">
        <f aca="false">(S$5-S$4)/S$5</f>
        <v>-0.818181818181818</v>
      </c>
      <c r="AU8" s="752" t="n">
        <f aca="false">(T$5-T$4)/T$5</f>
        <v>-0.8125</v>
      </c>
      <c r="AV8" s="752" t="n">
        <f aca="false">(U$5-U$4)/U$5</f>
        <v>-0.8125</v>
      </c>
      <c r="AW8" s="752" t="n">
        <f aca="false">(V$5-V$4)/V$5</f>
        <v>-0.9</v>
      </c>
      <c r="AX8" s="752" t="n">
        <f aca="false">(W$5-W$4)/W$5</f>
        <v>-0.9</v>
      </c>
      <c r="AY8" s="752" t="n">
        <f aca="false">(X$5-X$4)/X$5</f>
        <v>-0.9</v>
      </c>
      <c r="AZ8" s="752" t="n">
        <f aca="false">(Y$5-Y$4)/Y$5</f>
        <v>-0.818181818181818</v>
      </c>
      <c r="BA8" s="752" t="n">
        <f aca="false">(Z$5-Z$4)/Z$5</f>
        <v>-0.869565217391304</v>
      </c>
    </row>
    <row r="9" customFormat="false" ht="13.5" hidden="false" customHeight="false" outlineLevel="0" collapsed="false">
      <c r="B9" s="747" t="n">
        <v>7</v>
      </c>
      <c r="C9" s="748" t="s">
        <v>323</v>
      </c>
      <c r="D9" s="699" t="n">
        <v>0</v>
      </c>
      <c r="E9" s="699" t="n">
        <v>0</v>
      </c>
      <c r="F9" s="699" t="n">
        <v>0</v>
      </c>
      <c r="G9" s="699" t="n">
        <v>0</v>
      </c>
      <c r="H9" s="699" t="n">
        <v>0</v>
      </c>
      <c r="I9" s="699" t="n">
        <v>0</v>
      </c>
      <c r="J9" s="699" t="n">
        <v>0</v>
      </c>
      <c r="K9" s="699" t="n">
        <v>0</v>
      </c>
      <c r="L9" s="699" t="n">
        <v>0</v>
      </c>
      <c r="M9" s="699" t="n">
        <v>0</v>
      </c>
      <c r="N9" s="699" t="n">
        <v>0</v>
      </c>
      <c r="O9" s="699" t="n">
        <v>0</v>
      </c>
      <c r="P9" s="699" t="n">
        <v>0</v>
      </c>
      <c r="Q9" s="699" t="n">
        <v>0</v>
      </c>
      <c r="R9" s="699" t="n">
        <v>0</v>
      </c>
      <c r="S9" s="699" t="n">
        <v>0</v>
      </c>
      <c r="T9" s="699" t="n">
        <v>0</v>
      </c>
      <c r="U9" s="699" t="n">
        <v>0</v>
      </c>
      <c r="V9" s="699" t="n">
        <v>0</v>
      </c>
      <c r="W9" s="699" t="n">
        <v>0</v>
      </c>
      <c r="X9" s="699" t="n">
        <v>0</v>
      </c>
      <c r="Y9" s="699" t="n">
        <v>0</v>
      </c>
      <c r="Z9" s="699" t="n">
        <v>0</v>
      </c>
      <c r="AB9" s="751" t="n">
        <v>3</v>
      </c>
      <c r="AC9" s="751" t="n">
        <v>1</v>
      </c>
      <c r="AD9" s="751" t="str">
        <f aca="false">VLOOKUP(AB9,$B$3:$C$11,2)&amp;"から"&amp;VLOOKUP(AC9,$B$3:$C$11,2)</f>
        <v>処遇加算Ⅲから処遇加算Ⅰ</v>
      </c>
      <c r="AE9" s="752" t="n">
        <f aca="false">(D$3-D$5)/D$3</f>
        <v>0.598540145985402</v>
      </c>
      <c r="AF9" s="752" t="n">
        <f aca="false">(E$3-E$5)/E$3</f>
        <v>0.598540145985402</v>
      </c>
      <c r="AG9" s="752" t="n">
        <f aca="false">(F$3-F$5)/F$3</f>
        <v>0.598540145985402</v>
      </c>
      <c r="AH9" s="752" t="n">
        <f aca="false">(G$3-G$5)/G$3</f>
        <v>0.603448275862069</v>
      </c>
      <c r="AI9" s="752" t="n">
        <f aca="false">(H$3-H$5)/H$3</f>
        <v>0.610169491525424</v>
      </c>
      <c r="AJ9" s="752" t="n">
        <f aca="false">(I$3-I$5)/I$3</f>
        <v>0.610169491525424</v>
      </c>
      <c r="AK9" s="752" t="n">
        <f aca="false">(J$3-J$5)/J$3</f>
        <v>0.595744680851064</v>
      </c>
      <c r="AL9" s="752" t="n">
        <f aca="false">(K$3-K$5)/K$3</f>
        <v>0.597560975609756</v>
      </c>
      <c r="AM9" s="752" t="n">
        <f aca="false">(L$3-L$5)/L$3</f>
        <v>0.597560975609756</v>
      </c>
      <c r="AN9" s="752" t="n">
        <f aca="false">(M$3-M$5)/M$3</f>
        <v>0.596153846153846</v>
      </c>
      <c r="AO9" s="752" t="n">
        <f aca="false">(N$3-N$5)/N$3</f>
        <v>0.598039215686274</v>
      </c>
      <c r="AP9" s="752" t="n">
        <f aca="false">(O$3-O$5)/O$3</f>
        <v>0.598039215686274</v>
      </c>
      <c r="AQ9" s="752" t="n">
        <f aca="false">(P$3-P$5)/P$3</f>
        <v>0.594594594594595</v>
      </c>
      <c r="AR9" s="752" t="n">
        <f aca="false">(Q$3-Q$5)/Q$3</f>
        <v>0.602409638554217</v>
      </c>
      <c r="AS9" s="752" t="n">
        <f aca="false">(R$3-R$5)/R$3</f>
        <v>0.602409638554217</v>
      </c>
      <c r="AT9" s="752" t="n">
        <f aca="false">(S$3-S$5)/S$3</f>
        <v>0.602409638554217</v>
      </c>
      <c r="AU9" s="752" t="n">
        <f aca="false">(T$3-T$5)/T$3</f>
        <v>0.58974358974359</v>
      </c>
      <c r="AV9" s="752" t="n">
        <f aca="false">(U$3-U$5)/U$3</f>
        <v>0.58974358974359</v>
      </c>
      <c r="AW9" s="752" t="n">
        <f aca="false">(V$3-V$5)/V$3</f>
        <v>0.615384615384615</v>
      </c>
      <c r="AX9" s="752" t="n">
        <f aca="false">(W$3-W$5)/W$3</f>
        <v>0.615384615384615</v>
      </c>
      <c r="AY9" s="752" t="n">
        <f aca="false">(X$3-X$5)/X$3</f>
        <v>0.615384615384615</v>
      </c>
      <c r="AZ9" s="752" t="n">
        <f aca="false">(Y$3-Y$5)/Y$3</f>
        <v>0.598540145985402</v>
      </c>
      <c r="BA9" s="752" t="n">
        <f aca="false">(Z$3-Z$5)/Z$3</f>
        <v>0.610169491525424</v>
      </c>
    </row>
    <row r="10" customFormat="false" ht="13.5" hidden="false" customHeight="false" outlineLevel="0" collapsed="false">
      <c r="B10" s="747" t="n">
        <v>8</v>
      </c>
      <c r="C10" s="753" t="s">
        <v>322</v>
      </c>
      <c r="D10" s="699" t="n">
        <v>0.024</v>
      </c>
      <c r="E10" s="699" t="n">
        <v>0.024</v>
      </c>
      <c r="F10" s="699" t="n">
        <v>0.024</v>
      </c>
      <c r="G10" s="699" t="n">
        <v>0.011</v>
      </c>
      <c r="H10" s="699" t="n">
        <v>0.011</v>
      </c>
      <c r="I10" s="699" t="n">
        <v>0.011</v>
      </c>
      <c r="J10" s="699" t="n">
        <v>0.01</v>
      </c>
      <c r="K10" s="699" t="n">
        <v>0.015</v>
      </c>
      <c r="L10" s="699" t="n">
        <v>0.015</v>
      </c>
      <c r="M10" s="699" t="n">
        <v>0.023</v>
      </c>
      <c r="N10" s="699" t="n">
        <v>0.017</v>
      </c>
      <c r="O10" s="699" t="n">
        <v>0.017</v>
      </c>
      <c r="P10" s="699" t="n">
        <v>0.023</v>
      </c>
      <c r="Q10" s="699" t="n">
        <v>0.016</v>
      </c>
      <c r="R10" s="699" t="n">
        <v>0.016</v>
      </c>
      <c r="S10" s="699" t="n">
        <v>0.016</v>
      </c>
      <c r="T10" s="699" t="n">
        <v>0.008</v>
      </c>
      <c r="U10" s="699" t="n">
        <v>0.008</v>
      </c>
      <c r="V10" s="699" t="n">
        <v>0.005</v>
      </c>
      <c r="W10" s="699" t="n">
        <v>0.005</v>
      </c>
      <c r="X10" s="699" t="n">
        <v>0.005</v>
      </c>
      <c r="Y10" s="699" t="n">
        <v>0.024</v>
      </c>
      <c r="Z10" s="699" t="n">
        <v>0.011</v>
      </c>
      <c r="AB10" s="751" t="n">
        <v>3</v>
      </c>
      <c r="AC10" s="751" t="n">
        <v>2</v>
      </c>
      <c r="AD10" s="751" t="str">
        <f aca="false">VLOOKUP(AB10,$B$3:$C$11,2)&amp;"から"&amp;VLOOKUP(AC10,$B$3:$C$11,2)</f>
        <v>処遇加算Ⅲから処遇加算Ⅱ</v>
      </c>
      <c r="AE10" s="752" t="n">
        <f aca="false">(D$4-D$5)/D$4</f>
        <v>0.45</v>
      </c>
      <c r="AF10" s="752" t="n">
        <f aca="false">(E$4-E$5)/E$4</f>
        <v>0.45</v>
      </c>
      <c r="AG10" s="752" t="n">
        <f aca="false">(F$4-F$5)/F$4</f>
        <v>0.45</v>
      </c>
      <c r="AH10" s="752" t="n">
        <f aca="false">(G$4-G$5)/G$4</f>
        <v>0.452380952380952</v>
      </c>
      <c r="AI10" s="752" t="n">
        <f aca="false">(H$4-H$5)/H$4</f>
        <v>0.465116279069767</v>
      </c>
      <c r="AJ10" s="752" t="n">
        <f aca="false">(I$4-I$5)/I$4</f>
        <v>0.465116279069767</v>
      </c>
      <c r="AK10" s="752" t="n">
        <f aca="false">(J$4-J$5)/J$4</f>
        <v>0.441176470588235</v>
      </c>
      <c r="AL10" s="752" t="n">
        <f aca="false">(K$4-K$5)/K$4</f>
        <v>0.45</v>
      </c>
      <c r="AM10" s="752" t="n">
        <f aca="false">(L$4-L$5)/L$4</f>
        <v>0.45</v>
      </c>
      <c r="AN10" s="752" t="n">
        <f aca="false">(M$4-M$5)/M$4</f>
        <v>0.447368421052632</v>
      </c>
      <c r="AO10" s="752" t="n">
        <f aca="false">(N$4-N$5)/N$4</f>
        <v>0.445945945945946</v>
      </c>
      <c r="AP10" s="752" t="n">
        <f aca="false">(O$4-O$5)/O$4</f>
        <v>0.445945945945946</v>
      </c>
      <c r="AQ10" s="752" t="n">
        <f aca="false">(P$4-P$5)/P$4</f>
        <v>0.444444444444444</v>
      </c>
      <c r="AR10" s="752" t="n">
        <f aca="false">(Q$4-Q$5)/Q$4</f>
        <v>0.45</v>
      </c>
      <c r="AS10" s="752" t="n">
        <f aca="false">(R$4-R$5)/R$4</f>
        <v>0.45</v>
      </c>
      <c r="AT10" s="752" t="n">
        <f aca="false">(S$4-S$5)/S$4</f>
        <v>0.45</v>
      </c>
      <c r="AU10" s="752" t="n">
        <f aca="false">(T$4-T$5)/T$4</f>
        <v>0.448275862068966</v>
      </c>
      <c r="AV10" s="752" t="n">
        <f aca="false">(U$4-U$5)/U$4</f>
        <v>0.448275862068966</v>
      </c>
      <c r="AW10" s="752" t="n">
        <f aca="false">(V$4-V$5)/V$4</f>
        <v>0.473684210526316</v>
      </c>
      <c r="AX10" s="752" t="n">
        <f aca="false">(W$4-W$5)/W$4</f>
        <v>0.473684210526316</v>
      </c>
      <c r="AY10" s="752" t="n">
        <f aca="false">(X$4-X$5)/X$4</f>
        <v>0.473684210526316</v>
      </c>
      <c r="AZ10" s="752" t="n">
        <f aca="false">(Y$4-Y$5)/Y$4</f>
        <v>0.45</v>
      </c>
      <c r="BA10" s="752" t="n">
        <f aca="false">(Z$4-Z$5)/Z$4</f>
        <v>0.465116279069767</v>
      </c>
    </row>
    <row r="11" customFormat="false" ht="13.5" hidden="false" customHeight="false" outlineLevel="0" collapsed="false">
      <c r="B11" s="747" t="n">
        <v>9</v>
      </c>
      <c r="C11" s="748" t="s">
        <v>319</v>
      </c>
      <c r="D11" s="699" t="n">
        <v>0</v>
      </c>
      <c r="E11" s="699" t="n">
        <v>0</v>
      </c>
      <c r="F11" s="699" t="n">
        <v>0</v>
      </c>
      <c r="G11" s="699" t="n">
        <v>0</v>
      </c>
      <c r="H11" s="699" t="n">
        <v>0</v>
      </c>
      <c r="I11" s="699" t="n">
        <v>0</v>
      </c>
      <c r="J11" s="699" t="n">
        <v>0</v>
      </c>
      <c r="K11" s="699" t="n">
        <v>0</v>
      </c>
      <c r="L11" s="699" t="n">
        <v>0</v>
      </c>
      <c r="M11" s="699" t="n">
        <v>0</v>
      </c>
      <c r="N11" s="699" t="n">
        <v>0</v>
      </c>
      <c r="O11" s="699" t="n">
        <v>0</v>
      </c>
      <c r="P11" s="699" t="n">
        <v>0</v>
      </c>
      <c r="Q11" s="699" t="n">
        <v>0</v>
      </c>
      <c r="R11" s="699" t="n">
        <v>0</v>
      </c>
      <c r="S11" s="699" t="n">
        <v>0</v>
      </c>
      <c r="T11" s="699" t="n">
        <v>0</v>
      </c>
      <c r="U11" s="699" t="n">
        <v>0</v>
      </c>
      <c r="V11" s="699" t="n">
        <v>0</v>
      </c>
      <c r="W11" s="699" t="n">
        <v>0</v>
      </c>
      <c r="X11" s="699" t="n">
        <v>0</v>
      </c>
      <c r="Y11" s="699" t="n">
        <v>0</v>
      </c>
      <c r="Z11" s="699" t="n">
        <v>0</v>
      </c>
      <c r="AB11" s="751" t="n">
        <v>3</v>
      </c>
      <c r="AC11" s="751" t="n">
        <v>3</v>
      </c>
      <c r="AD11" s="751" t="str">
        <f aca="false">VLOOKUP(AB11,$B$3:$C$11,2)&amp;"から"&amp;VLOOKUP(AC11,$B$3:$C$11,2)</f>
        <v>処遇加算Ⅲから処遇加算Ⅲ</v>
      </c>
      <c r="AE11" s="752" t="n">
        <f aca="false">(D$5-D$5)/D$5</f>
        <v>0</v>
      </c>
      <c r="AF11" s="752" t="n">
        <f aca="false">(E$5-E$5)/E$5</f>
        <v>0</v>
      </c>
      <c r="AG11" s="752" t="n">
        <f aca="false">(F$5-F$5)/F$5</f>
        <v>0</v>
      </c>
      <c r="AH11" s="752" t="n">
        <f aca="false">(G$5-G$5)/G$5</f>
        <v>0</v>
      </c>
      <c r="AI11" s="752" t="n">
        <f aca="false">(H$5-H$5)/H$5</f>
        <v>0</v>
      </c>
      <c r="AJ11" s="752" t="n">
        <f aca="false">(I$5-I$5)/I$5</f>
        <v>0</v>
      </c>
      <c r="AK11" s="752" t="n">
        <f aca="false">(J$5-J$5)/J$5</f>
        <v>0</v>
      </c>
      <c r="AL11" s="752" t="n">
        <f aca="false">(K$5-K$5)/K$5</f>
        <v>0</v>
      </c>
      <c r="AM11" s="752" t="n">
        <f aca="false">(L$5-L$5)/L$5</f>
        <v>0</v>
      </c>
      <c r="AN11" s="752" t="n">
        <f aca="false">(M$5-M$5)/M$5</f>
        <v>0</v>
      </c>
      <c r="AO11" s="752" t="n">
        <f aca="false">(N$5-N$5)/N$5</f>
        <v>0</v>
      </c>
      <c r="AP11" s="752" t="n">
        <f aca="false">(O$5-O$5)/O$5</f>
        <v>0</v>
      </c>
      <c r="AQ11" s="752" t="n">
        <f aca="false">(P$5-P$5)/P$5</f>
        <v>0</v>
      </c>
      <c r="AR11" s="752" t="n">
        <f aca="false">(Q$5-Q$5)/Q$5</f>
        <v>0</v>
      </c>
      <c r="AS11" s="752" t="n">
        <f aca="false">(R$5-R$5)/R$5</f>
        <v>0</v>
      </c>
      <c r="AT11" s="752" t="n">
        <f aca="false">(S$5-S$5)/S$5</f>
        <v>0</v>
      </c>
      <c r="AU11" s="752" t="n">
        <f aca="false">(T$5-T$5)/T$5</f>
        <v>0</v>
      </c>
      <c r="AV11" s="752" t="n">
        <f aca="false">(U$5-U$5)/U$5</f>
        <v>0</v>
      </c>
      <c r="AW11" s="752" t="n">
        <f aca="false">(V$5-V$5)/V$5</f>
        <v>0</v>
      </c>
      <c r="AX11" s="752" t="n">
        <f aca="false">(W$5-W$5)/W$5</f>
        <v>0</v>
      </c>
      <c r="AY11" s="752" t="n">
        <f aca="false">(X$5-X$5)/X$5</f>
        <v>0</v>
      </c>
      <c r="AZ11" s="752" t="n">
        <f aca="false">(Y$5-Y$5)/Y$5</f>
        <v>0</v>
      </c>
      <c r="BA11" s="752" t="n">
        <f aca="false">(Z$5-Z$5)/Z$5</f>
        <v>0</v>
      </c>
    </row>
    <row r="12" customFormat="false" ht="13.5" hidden="false" customHeight="false" outlineLevel="0" collapsed="false">
      <c r="AB12" s="751" t="n">
        <v>4</v>
      </c>
      <c r="AC12" s="751" t="n">
        <v>1</v>
      </c>
      <c r="AD12" s="751" t="str">
        <f aca="false">VLOOKUP(AB12,$B$3:$C$11,2)&amp;"から"&amp;VLOOKUP(AC12,$B$3:$C$11,2)</f>
        <v>処遇加算なしから処遇加算Ⅰ</v>
      </c>
      <c r="AE12" s="752" t="n">
        <f aca="false">(D$3-D$6)/D$3</f>
        <v>1</v>
      </c>
      <c r="AF12" s="752" t="n">
        <f aca="false">(E$3-E$6)/E$3</f>
        <v>1</v>
      </c>
      <c r="AG12" s="752" t="n">
        <f aca="false">(F$3-F$6)/F$3</f>
        <v>1</v>
      </c>
      <c r="AH12" s="752" t="n">
        <f aca="false">(G$3-G$6)/G$3</f>
        <v>1</v>
      </c>
      <c r="AI12" s="752" t="n">
        <f aca="false">(H$3-H$6)/H$3</f>
        <v>1</v>
      </c>
      <c r="AJ12" s="752" t="n">
        <f aca="false">(I$3-I$6)/I$3</f>
        <v>1</v>
      </c>
      <c r="AK12" s="752" t="n">
        <f aca="false">(J$3-J$6)/J$3</f>
        <v>1</v>
      </c>
      <c r="AL12" s="752" t="n">
        <f aca="false">(K$3-K$6)/K$3</f>
        <v>1</v>
      </c>
      <c r="AM12" s="752" t="n">
        <f aca="false">(L$3-L$6)/L$3</f>
        <v>1</v>
      </c>
      <c r="AN12" s="752" t="n">
        <f aca="false">(M$3-M$6)/M$3</f>
        <v>1</v>
      </c>
      <c r="AO12" s="752" t="n">
        <f aca="false">(N$3-N$6)/N$3</f>
        <v>1</v>
      </c>
      <c r="AP12" s="752" t="n">
        <f aca="false">(O$3-O$6)/O$3</f>
        <v>1</v>
      </c>
      <c r="AQ12" s="752" t="n">
        <f aca="false">(P$3-P$6)/P$3</f>
        <v>1</v>
      </c>
      <c r="AR12" s="752" t="n">
        <f aca="false">(Q$3-Q$6)/Q$3</f>
        <v>1</v>
      </c>
      <c r="AS12" s="752" t="n">
        <f aca="false">(R$3-R$6)/R$3</f>
        <v>1</v>
      </c>
      <c r="AT12" s="752" t="n">
        <f aca="false">(S$3-S$6)/S$3</f>
        <v>1</v>
      </c>
      <c r="AU12" s="752" t="n">
        <f aca="false">(T$3-T$6)/T$3</f>
        <v>1</v>
      </c>
      <c r="AV12" s="752" t="n">
        <f aca="false">(U$3-U$6)/U$3</f>
        <v>1</v>
      </c>
      <c r="AW12" s="752" t="n">
        <f aca="false">(V$3-V$6)/V$3</f>
        <v>1</v>
      </c>
      <c r="AX12" s="752" t="n">
        <f aca="false">(W$3-W$6)/W$3</f>
        <v>1</v>
      </c>
      <c r="AY12" s="752" t="n">
        <f aca="false">(X$3-X$6)/X$3</f>
        <v>1</v>
      </c>
      <c r="AZ12" s="752" t="n">
        <f aca="false">(Y$3-Y$6)/Y$3</f>
        <v>1</v>
      </c>
      <c r="BA12" s="752" t="n">
        <f aca="false">(Z$3-Z$6)/Z$3</f>
        <v>1</v>
      </c>
    </row>
    <row r="13" customFormat="false" ht="13.5" hidden="false" customHeight="false" outlineLevel="0" collapsed="false">
      <c r="AB13" s="751" t="n">
        <v>4</v>
      </c>
      <c r="AC13" s="751" t="n">
        <v>2</v>
      </c>
      <c r="AD13" s="751" t="str">
        <f aca="false">VLOOKUP(AB13,$B$3:$C$11,2)&amp;"から"&amp;VLOOKUP(AC13,$B$3:$C$11,2)</f>
        <v>処遇加算なしから処遇加算Ⅱ</v>
      </c>
      <c r="AE13" s="752" t="n">
        <f aca="false">(D$4-D$6)/D$4</f>
        <v>1</v>
      </c>
      <c r="AF13" s="752" t="n">
        <f aca="false">(E$4-E$6)/E$4</f>
        <v>1</v>
      </c>
      <c r="AG13" s="752" t="n">
        <f aca="false">(F$4-F$6)/F$4</f>
        <v>1</v>
      </c>
      <c r="AH13" s="752" t="n">
        <f aca="false">(G$4-G$6)/G$4</f>
        <v>1</v>
      </c>
      <c r="AI13" s="752" t="n">
        <f aca="false">(H$4-H$6)/H$4</f>
        <v>1</v>
      </c>
      <c r="AJ13" s="752" t="n">
        <f aca="false">(I$4-I$6)/I$4</f>
        <v>1</v>
      </c>
      <c r="AK13" s="752" t="n">
        <f aca="false">(J$4-J$6)/J$4</f>
        <v>1</v>
      </c>
      <c r="AL13" s="752" t="n">
        <f aca="false">(K$4-K$6)/K$4</f>
        <v>1</v>
      </c>
      <c r="AM13" s="752" t="n">
        <f aca="false">(L$4-L$6)/L$4</f>
        <v>1</v>
      </c>
      <c r="AN13" s="752" t="n">
        <f aca="false">(M$4-M$6)/M$4</f>
        <v>1</v>
      </c>
      <c r="AO13" s="752" t="n">
        <f aca="false">(N$4-N$6)/N$4</f>
        <v>1</v>
      </c>
      <c r="AP13" s="752" t="n">
        <f aca="false">(O$4-O$6)/O$4</f>
        <v>1</v>
      </c>
      <c r="AQ13" s="752" t="n">
        <f aca="false">(P$4-P$6)/P$4</f>
        <v>1</v>
      </c>
      <c r="AR13" s="752" t="n">
        <f aca="false">(Q$4-Q$6)/Q$4</f>
        <v>1</v>
      </c>
      <c r="AS13" s="752" t="n">
        <f aca="false">(R$4-R$6)/R$4</f>
        <v>1</v>
      </c>
      <c r="AT13" s="752" t="n">
        <f aca="false">(S$4-S$6)/S$4</f>
        <v>1</v>
      </c>
      <c r="AU13" s="752" t="n">
        <f aca="false">(T$4-T$6)/T$4</f>
        <v>1</v>
      </c>
      <c r="AV13" s="752" t="n">
        <f aca="false">(U$4-U$6)/U$4</f>
        <v>1</v>
      </c>
      <c r="AW13" s="752" t="n">
        <f aca="false">(V$4-V$6)/V$4</f>
        <v>1</v>
      </c>
      <c r="AX13" s="752" t="n">
        <f aca="false">(W$4-W$6)/W$4</f>
        <v>1</v>
      </c>
      <c r="AY13" s="752" t="n">
        <f aca="false">(X$4-X$6)/X$4</f>
        <v>1</v>
      </c>
      <c r="AZ13" s="752" t="n">
        <f aca="false">(Y$4-Y$6)/Y$4</f>
        <v>1</v>
      </c>
      <c r="BA13" s="752" t="n">
        <f aca="false">(Z$4-Z$6)/Z$4</f>
        <v>1</v>
      </c>
    </row>
    <row r="14" customFormat="false" ht="13.5" hidden="false" customHeight="false" outlineLevel="0" collapsed="false">
      <c r="AB14" s="751" t="n">
        <v>4</v>
      </c>
      <c r="AC14" s="751" t="n">
        <v>3</v>
      </c>
      <c r="AD14" s="751" t="str">
        <f aca="false">VLOOKUP(AB14,$B$3:$C$11,2)&amp;"から"&amp;VLOOKUP(AC14,$B$3:$C$11,2)</f>
        <v>処遇加算なしから処遇加算Ⅲ</v>
      </c>
      <c r="AE14" s="752" t="n">
        <f aca="false">(D$5-D$6)/D$5</f>
        <v>1</v>
      </c>
      <c r="AF14" s="752" t="n">
        <f aca="false">(E$5-E$6)/E$5</f>
        <v>1</v>
      </c>
      <c r="AG14" s="752" t="n">
        <f aca="false">(F$5-F$6)/F$5</f>
        <v>1</v>
      </c>
      <c r="AH14" s="752" t="n">
        <f aca="false">(G$5-G$6)/G$5</f>
        <v>1</v>
      </c>
      <c r="AI14" s="752" t="n">
        <f aca="false">(H$5-H$6)/H$5</f>
        <v>1</v>
      </c>
      <c r="AJ14" s="752" t="n">
        <f aca="false">(I$5-I$6)/I$5</f>
        <v>1</v>
      </c>
      <c r="AK14" s="752" t="n">
        <f aca="false">(J$5-J$6)/J$5</f>
        <v>1</v>
      </c>
      <c r="AL14" s="752" t="n">
        <f aca="false">(K$5-K$6)/K$5</f>
        <v>1</v>
      </c>
      <c r="AM14" s="752" t="n">
        <f aca="false">(L$5-L$6)/L$5</f>
        <v>1</v>
      </c>
      <c r="AN14" s="752" t="n">
        <f aca="false">(M$5-M$6)/M$5</f>
        <v>1</v>
      </c>
      <c r="AO14" s="752" t="n">
        <f aca="false">(N$5-N$6)/N$5</f>
        <v>1</v>
      </c>
      <c r="AP14" s="752" t="n">
        <f aca="false">(O$5-O$6)/O$5</f>
        <v>1</v>
      </c>
      <c r="AQ14" s="752" t="n">
        <f aca="false">(P$5-P$6)/P$5</f>
        <v>1</v>
      </c>
      <c r="AR14" s="752" t="n">
        <f aca="false">(Q$5-Q$6)/Q$5</f>
        <v>1</v>
      </c>
      <c r="AS14" s="752" t="n">
        <f aca="false">(R$5-R$6)/R$5</f>
        <v>1</v>
      </c>
      <c r="AT14" s="752" t="n">
        <f aca="false">(S$5-S$6)/S$5</f>
        <v>1</v>
      </c>
      <c r="AU14" s="752" t="n">
        <f aca="false">(T$5-T$6)/T$5</f>
        <v>1</v>
      </c>
      <c r="AV14" s="752" t="n">
        <f aca="false">(U$5-U$6)/U$5</f>
        <v>1</v>
      </c>
      <c r="AW14" s="752" t="n">
        <f aca="false">(V$5-V$6)/V$5</f>
        <v>1</v>
      </c>
      <c r="AX14" s="752" t="n">
        <f aca="false">(W$5-W$6)/W$5</f>
        <v>1</v>
      </c>
      <c r="AY14" s="752" t="n">
        <f aca="false">(X$5-X$6)/X$5</f>
        <v>1</v>
      </c>
      <c r="AZ14" s="752" t="n">
        <f aca="false">(Y$5-Y$6)/Y$5</f>
        <v>1</v>
      </c>
      <c r="BA14" s="752" t="n">
        <f aca="false">(Z$5-Z$6)/Z$5</f>
        <v>1</v>
      </c>
    </row>
    <row r="15" customFormat="false" ht="13.5" hidden="false" customHeight="false" outlineLevel="0" collapsed="false">
      <c r="AB15" s="751" t="n">
        <v>5</v>
      </c>
      <c r="AC15" s="751" t="n">
        <v>5</v>
      </c>
      <c r="AD15" s="751" t="str">
        <f aca="false">VLOOKUP(AB15,$B$3:$C$11,2)&amp;"から"&amp;VLOOKUP(AC15,$B$3:$C$11,2)</f>
        <v>特定加算Ⅰから特定加算Ⅰ</v>
      </c>
      <c r="AE15" s="752" t="n">
        <f aca="false">(D$7-D$7)/D$7</f>
        <v>0</v>
      </c>
      <c r="AF15" s="752" t="n">
        <f aca="false">(E$7-E$7)/E$7</f>
        <v>0</v>
      </c>
      <c r="AG15" s="752" t="n">
        <f aca="false">(F$7-F$7)/F$7</f>
        <v>0</v>
      </c>
      <c r="AH15" s="752" t="n">
        <f aca="false">(G$7-G$7)/G$7</f>
        <v>0</v>
      </c>
      <c r="AI15" s="752" t="n">
        <f aca="false">(H$7-H$7)/H$7</f>
        <v>0</v>
      </c>
      <c r="AJ15" s="752" t="n">
        <f aca="false">(I$7-I$7)/I$7</f>
        <v>0</v>
      </c>
      <c r="AK15" s="752" t="n">
        <f aca="false">(J$7-J$7)/J$7</f>
        <v>0</v>
      </c>
      <c r="AL15" s="752" t="n">
        <f aca="false">(K$7-K$7)/K$7</f>
        <v>0</v>
      </c>
      <c r="AM15" s="752" t="n">
        <f aca="false">(L$7-L$7)/L$7</f>
        <v>0</v>
      </c>
      <c r="AN15" s="752" t="n">
        <f aca="false">(M$7-M$7)/M$7</f>
        <v>0</v>
      </c>
      <c r="AO15" s="752" t="n">
        <f aca="false">(N$7-N$7)/N$7</f>
        <v>0</v>
      </c>
      <c r="AP15" s="752" t="n">
        <f aca="false">(O$7-O$7)/O$7</f>
        <v>0</v>
      </c>
      <c r="AQ15" s="752" t="n">
        <f aca="false">(P$7-P$7)/P$7</f>
        <v>0</v>
      </c>
      <c r="AR15" s="752" t="n">
        <f aca="false">(Q$7-Q$7)/Q$7</f>
        <v>0</v>
      </c>
      <c r="AS15" s="752" t="n">
        <f aca="false">(R$7-R$7)/R$7</f>
        <v>0</v>
      </c>
      <c r="AT15" s="752" t="n">
        <f aca="false">(S$7-S$7)/S$7</f>
        <v>0</v>
      </c>
      <c r="AU15" s="752" t="n">
        <f aca="false">(T$7-T$7)/T$7</f>
        <v>0</v>
      </c>
      <c r="AV15" s="752" t="n">
        <f aca="false">(U$7-U$7)/U$7</f>
        <v>0</v>
      </c>
      <c r="AW15" s="752" t="n">
        <f aca="false">(V$7-V$7)/V$7</f>
        <v>0</v>
      </c>
      <c r="AX15" s="752" t="n">
        <f aca="false">(W$7-W$7)/W$7</f>
        <v>0</v>
      </c>
      <c r="AY15" s="752" t="n">
        <f aca="false">(X$7-X$7)/X$7</f>
        <v>0</v>
      </c>
      <c r="AZ15" s="752" t="n">
        <f aca="false">(Y$7-Y$7)/Y$7</f>
        <v>0</v>
      </c>
      <c r="BA15" s="752" t="n">
        <f aca="false">(Z$7-Z$7)/Z$7</f>
        <v>0</v>
      </c>
    </row>
    <row r="16" customFormat="false" ht="13.5" hidden="false" customHeight="false" outlineLevel="0" collapsed="false">
      <c r="AB16" s="751" t="n">
        <v>5</v>
      </c>
      <c r="AC16" s="751" t="n">
        <v>6</v>
      </c>
      <c r="AD16" s="751" t="str">
        <f aca="false">VLOOKUP(AB16,$B$3:$C$11,2)&amp;"から"&amp;VLOOKUP(AC16,$B$3:$C$11,2)</f>
        <v>特定加算Ⅰから特定加算Ⅱ</v>
      </c>
      <c r="AE16" s="752" t="n">
        <f aca="false">(D$8-D$7)/D$8</f>
        <v>-0.5</v>
      </c>
      <c r="AF16" s="752" t="n">
        <f aca="false">(E$8-E$7)/E$8</f>
        <v>-0.5</v>
      </c>
      <c r="AG16" s="752" t="n">
        <f aca="false">(F$8-F$7)/F$8</f>
        <v>-0.5</v>
      </c>
      <c r="AH16" s="752" t="n">
        <f aca="false">(G$8-G$7)/G$8</f>
        <v>-0.4</v>
      </c>
      <c r="AI16" s="752" t="n">
        <f aca="false">(H$8-H$7)/H$8</f>
        <v>-0.2</v>
      </c>
      <c r="AJ16" s="752" t="n">
        <f aca="false">(I$8-I$7)/I$8</f>
        <v>-0.2</v>
      </c>
      <c r="AK16" s="752" t="n">
        <f aca="false">(J$8-J$7)/J$8</f>
        <v>-0.176470588235294</v>
      </c>
      <c r="AL16" s="752" t="n">
        <f aca="false">(K$8-K$7)/K$8</f>
        <v>-0.5</v>
      </c>
      <c r="AM16" s="752" t="n">
        <f aca="false">(L$8-L$7)/L$8</f>
        <v>-0.5</v>
      </c>
      <c r="AN16" s="752" t="n">
        <f aca="false">(M$8-M$7)/M$8</f>
        <v>-0.291666666666667</v>
      </c>
      <c r="AO16" s="752" t="n">
        <f aca="false">(N$8-N$7)/N$8</f>
        <v>-0.25</v>
      </c>
      <c r="AP16" s="752" t="n">
        <f aca="false">(O$8-O$7)/O$8</f>
        <v>-0.25</v>
      </c>
      <c r="AQ16" s="752" t="n">
        <f aca="false">(P$8-P$7)/P$8</f>
        <v>-0.347826086956522</v>
      </c>
      <c r="AR16" s="752" t="n">
        <f aca="false">(Q$8-Q$7)/Q$8</f>
        <v>-0.173913043478261</v>
      </c>
      <c r="AS16" s="752" t="n">
        <f aca="false">(R$8-R$7)/R$8</f>
        <v>-0.173913043478261</v>
      </c>
      <c r="AT16" s="752" t="n">
        <f aca="false">(S$8-S$7)/S$8</f>
        <v>-0.173913043478261</v>
      </c>
      <c r="AU16" s="752" t="n">
        <f aca="false">(T$8-T$7)/T$8</f>
        <v>-0.235294117647059</v>
      </c>
      <c r="AV16" s="752" t="n">
        <f aca="false">(U$8-U$7)/U$8</f>
        <v>-0.235294117647059</v>
      </c>
      <c r="AW16" s="752" t="n">
        <f aca="false">(V$8-V$7)/V$8</f>
        <v>-0.363636363636364</v>
      </c>
      <c r="AX16" s="752" t="n">
        <f aca="false">(W$8-W$7)/W$8</f>
        <v>-0.363636363636364</v>
      </c>
      <c r="AY16" s="752" t="n">
        <f aca="false">(X$8-X$7)/X$8</f>
        <v>-0.363636363636364</v>
      </c>
      <c r="AZ16" s="752" t="n">
        <f aca="false">(Y$8-Y$7)/Y$8</f>
        <v>-0.5</v>
      </c>
      <c r="BA16" s="752" t="n">
        <f aca="false">(Z$8-Z$7)/Z$8</f>
        <v>-0.2</v>
      </c>
    </row>
    <row r="17" customFormat="false" ht="13.5" hidden="false" customHeight="false" outlineLevel="0" collapsed="false">
      <c r="AB17" s="751" t="n">
        <v>5</v>
      </c>
      <c r="AC17" s="751" t="n">
        <v>7</v>
      </c>
      <c r="AD17" s="751" t="str">
        <f aca="false">VLOOKUP(AB17,$B$3:$C$11,2)&amp;"から"&amp;VLOOKUP(AC17,$B$3:$C$11,2)</f>
        <v>特定加算Ⅰから特定加算なし</v>
      </c>
      <c r="AE17" s="752" t="n">
        <f aca="false">(D$9-D$7)/D$7</f>
        <v>-1</v>
      </c>
      <c r="AF17" s="752" t="n">
        <f aca="false">(E$9-E$7)/E$7</f>
        <v>-1</v>
      </c>
      <c r="AG17" s="752" t="n">
        <f aca="false">(F$9-F$7)/F$7</f>
        <v>-1</v>
      </c>
      <c r="AH17" s="752" t="n">
        <f aca="false">(G$9-G$7)/G$7</f>
        <v>-1</v>
      </c>
      <c r="AI17" s="752" t="n">
        <f aca="false">(H$9-H$7)/H$7</f>
        <v>-1</v>
      </c>
      <c r="AJ17" s="752" t="n">
        <f aca="false">(I$9-I$7)/I$7</f>
        <v>-1</v>
      </c>
      <c r="AK17" s="752" t="n">
        <f aca="false">(J$9-J$7)/J$7</f>
        <v>-1</v>
      </c>
      <c r="AL17" s="752" t="n">
        <f aca="false">(K$9-K$7)/K$7</f>
        <v>-1</v>
      </c>
      <c r="AM17" s="752" t="n">
        <f aca="false">(L$9-L$7)/L$7</f>
        <v>-1</v>
      </c>
      <c r="AN17" s="752" t="n">
        <f aca="false">(M$9-M$7)/M$7</f>
        <v>-1</v>
      </c>
      <c r="AO17" s="752" t="n">
        <f aca="false">(N$9-N$7)/N$7</f>
        <v>-1</v>
      </c>
      <c r="AP17" s="752" t="n">
        <f aca="false">(O$9-O$7)/O$7</f>
        <v>-1</v>
      </c>
      <c r="AQ17" s="752" t="n">
        <f aca="false">(P$9-P$7)/P$7</f>
        <v>-1</v>
      </c>
      <c r="AR17" s="752" t="n">
        <f aca="false">(Q$9-Q$7)/Q$7</f>
        <v>-1</v>
      </c>
      <c r="AS17" s="752" t="n">
        <f aca="false">(R$9-R$7)/R$7</f>
        <v>-1</v>
      </c>
      <c r="AT17" s="752" t="n">
        <f aca="false">(S$9-S$7)/S$7</f>
        <v>-1</v>
      </c>
      <c r="AU17" s="752" t="n">
        <f aca="false">(T$9-T$7)/T$7</f>
        <v>-1</v>
      </c>
      <c r="AV17" s="752" t="n">
        <f aca="false">(U$9-U$7)/U$7</f>
        <v>-1</v>
      </c>
      <c r="AW17" s="752" t="n">
        <f aca="false">(V$9-V$7)/V$7</f>
        <v>-1</v>
      </c>
      <c r="AX17" s="752" t="n">
        <f aca="false">(W$9-W$7)/W$7</f>
        <v>-1</v>
      </c>
      <c r="AY17" s="752" t="n">
        <f aca="false">(X$9-X$7)/X$7</f>
        <v>-1</v>
      </c>
      <c r="AZ17" s="752" t="n">
        <f aca="false">(Y$9-Y$7)/Y$7</f>
        <v>-1</v>
      </c>
      <c r="BA17" s="752" t="n">
        <f aca="false">(Z$9-Z$7)/Z$7</f>
        <v>-1</v>
      </c>
    </row>
    <row r="18" customFormat="false" ht="13.5" hidden="false" customHeight="false" outlineLevel="0" collapsed="false">
      <c r="AB18" s="751" t="n">
        <v>6</v>
      </c>
      <c r="AC18" s="751" t="n">
        <v>5</v>
      </c>
      <c r="AD18" s="751" t="str">
        <f aca="false">VLOOKUP(AB18,$B$3:$C$11,2)&amp;"から"&amp;VLOOKUP(AC18,$B$3:$C$11,2)</f>
        <v>特定加算Ⅱから特定加算Ⅰ</v>
      </c>
      <c r="AE18" s="752" t="n">
        <f aca="false">(D$7-D$8)/D$7</f>
        <v>0.333333333333333</v>
      </c>
      <c r="AF18" s="752" t="n">
        <f aca="false">(E$7-E$8)/E$7</f>
        <v>0.333333333333333</v>
      </c>
      <c r="AG18" s="752" t="n">
        <f aca="false">(F$7-F$8)/F$7</f>
        <v>0.333333333333333</v>
      </c>
      <c r="AH18" s="752" t="n">
        <f aca="false">(G$7-G$8)/G$7</f>
        <v>0.285714285714286</v>
      </c>
      <c r="AI18" s="752" t="n">
        <f aca="false">(H$7-H$8)/H$7</f>
        <v>0.166666666666667</v>
      </c>
      <c r="AJ18" s="752" t="n">
        <f aca="false">(I$7-I$8)/I$7</f>
        <v>0.166666666666667</v>
      </c>
      <c r="AK18" s="752" t="n">
        <f aca="false">(J$7-J$8)/J$7</f>
        <v>0.15</v>
      </c>
      <c r="AL18" s="752" t="n">
        <f aca="false">(K$7-K$8)/K$7</f>
        <v>0.333333333333333</v>
      </c>
      <c r="AM18" s="752" t="n">
        <f aca="false">(L$7-L$8)/L$7</f>
        <v>0.333333333333333</v>
      </c>
      <c r="AN18" s="752" t="n">
        <f aca="false">(M$7-M$8)/M$7</f>
        <v>0.225806451612903</v>
      </c>
      <c r="AO18" s="752" t="n">
        <f aca="false">(N$7-N$8)/N$7</f>
        <v>0.2</v>
      </c>
      <c r="AP18" s="752" t="n">
        <f aca="false">(O$7-O$8)/O$7</f>
        <v>0.2</v>
      </c>
      <c r="AQ18" s="752" t="n">
        <f aca="false">(P$7-P$8)/P$7</f>
        <v>0.258064516129032</v>
      </c>
      <c r="AR18" s="752" t="n">
        <f aca="false">(Q$7-Q$8)/Q$7</f>
        <v>0.148148148148148</v>
      </c>
      <c r="AS18" s="752" t="n">
        <f aca="false">(R$7-R$8)/R$7</f>
        <v>0.148148148148148</v>
      </c>
      <c r="AT18" s="752" t="n">
        <f aca="false">(S$7-S$8)/S$7</f>
        <v>0.148148148148148</v>
      </c>
      <c r="AU18" s="752" t="n">
        <f aca="false">(T$7-T$8)/T$7</f>
        <v>0.19047619047619</v>
      </c>
      <c r="AV18" s="752" t="n">
        <f aca="false">(U$7-U$8)/U$7</f>
        <v>0.19047619047619</v>
      </c>
      <c r="AW18" s="752" t="n">
        <f aca="false">(V$7-V$8)/V$7</f>
        <v>0.266666666666667</v>
      </c>
      <c r="AX18" s="752" t="n">
        <f aca="false">(W$7-W$8)/W$7</f>
        <v>0.266666666666667</v>
      </c>
      <c r="AY18" s="752" t="n">
        <f aca="false">(X$7-X$8)/X$7</f>
        <v>0.266666666666667</v>
      </c>
      <c r="AZ18" s="752" t="n">
        <f aca="false">(Y$7-Y$8)/Y$7</f>
        <v>0.333333333333333</v>
      </c>
      <c r="BA18" s="752" t="n">
        <f aca="false">(Z$7-Z$8)/Z$7</f>
        <v>0.166666666666667</v>
      </c>
    </row>
    <row r="19" customFormat="false" ht="13.5" hidden="false" customHeight="false" outlineLevel="0" collapsed="false">
      <c r="AB19" s="751" t="n">
        <v>6</v>
      </c>
      <c r="AC19" s="751" t="n">
        <v>6</v>
      </c>
      <c r="AD19" s="751" t="str">
        <f aca="false">VLOOKUP(AB19,$B$3:$C$11,2)&amp;"から"&amp;VLOOKUP(AC19,$B$3:$C$11,2)</f>
        <v>特定加算Ⅱから特定加算Ⅱ</v>
      </c>
      <c r="AE19" s="752" t="n">
        <f aca="false">(D$8-D$8)/D$8</f>
        <v>0</v>
      </c>
      <c r="AF19" s="752" t="n">
        <f aca="false">(E$8-E$8)/E$8</f>
        <v>0</v>
      </c>
      <c r="AG19" s="752" t="n">
        <f aca="false">(F$8-F$8)/F$8</f>
        <v>0</v>
      </c>
      <c r="AH19" s="752" t="n">
        <f aca="false">(G$8-G$8)/G$8</f>
        <v>0</v>
      </c>
      <c r="AI19" s="752" t="n">
        <f aca="false">(H$8-H$8)/H$8</f>
        <v>0</v>
      </c>
      <c r="AJ19" s="752" t="n">
        <f aca="false">(I$8-I$8)/I$8</f>
        <v>0</v>
      </c>
      <c r="AK19" s="752" t="n">
        <f aca="false">(J$8-J$8)/J$8</f>
        <v>0</v>
      </c>
      <c r="AL19" s="752" t="n">
        <f aca="false">(K$8-K$8)/K$8</f>
        <v>0</v>
      </c>
      <c r="AM19" s="752" t="n">
        <f aca="false">(L$8-L$8)/L$8</f>
        <v>0</v>
      </c>
      <c r="AN19" s="752" t="n">
        <f aca="false">(M$8-M$8)/M$8</f>
        <v>0</v>
      </c>
      <c r="AO19" s="752" t="n">
        <f aca="false">(N$8-N$8)/N$8</f>
        <v>0</v>
      </c>
      <c r="AP19" s="752" t="n">
        <f aca="false">(O$8-O$8)/O$8</f>
        <v>0</v>
      </c>
      <c r="AQ19" s="752" t="n">
        <f aca="false">(P$8-P$8)/P$8</f>
        <v>0</v>
      </c>
      <c r="AR19" s="752" t="n">
        <f aca="false">(Q$8-Q$8)/Q$8</f>
        <v>0</v>
      </c>
      <c r="AS19" s="752" t="n">
        <f aca="false">(R$8-R$8)/R$8</f>
        <v>0</v>
      </c>
      <c r="AT19" s="752" t="n">
        <f aca="false">(S$8-S$8)/S$8</f>
        <v>0</v>
      </c>
      <c r="AU19" s="752" t="n">
        <f aca="false">(T$8-T$8)/T$8</f>
        <v>0</v>
      </c>
      <c r="AV19" s="752" t="n">
        <f aca="false">(U$8-U$8)/U$8</f>
        <v>0</v>
      </c>
      <c r="AW19" s="752" t="n">
        <f aca="false">(V$8-V$8)/V$8</f>
        <v>0</v>
      </c>
      <c r="AX19" s="752" t="n">
        <f aca="false">(W$8-W$8)/W$8</f>
        <v>0</v>
      </c>
      <c r="AY19" s="752" t="n">
        <f aca="false">(X$8-X$8)/X$8</f>
        <v>0</v>
      </c>
      <c r="AZ19" s="752" t="n">
        <f aca="false">(Y$8-Y$8)/Y$8</f>
        <v>0</v>
      </c>
      <c r="BA19" s="752" t="n">
        <f aca="false">(Z$8-Z$8)/Z$8</f>
        <v>0</v>
      </c>
    </row>
    <row r="20" customFormat="false" ht="13.5" hidden="false" customHeight="false" outlineLevel="0" collapsed="false">
      <c r="AB20" s="751" t="n">
        <v>6</v>
      </c>
      <c r="AC20" s="751" t="n">
        <v>7</v>
      </c>
      <c r="AD20" s="751" t="str">
        <f aca="false">VLOOKUP(AB20,$B$3:$C$11,2)&amp;"から"&amp;VLOOKUP(AC20,$B$3:$C$11,2)</f>
        <v>特定加算Ⅱから特定加算なし</v>
      </c>
      <c r="AE20" s="752" t="n">
        <f aca="false">(D$9-D$8)/D$8</f>
        <v>-1</v>
      </c>
      <c r="AF20" s="752" t="n">
        <f aca="false">(E$9-E$8)/E$8</f>
        <v>-1</v>
      </c>
      <c r="AG20" s="752" t="n">
        <f aca="false">(F$9-F$8)/F$8</f>
        <v>-1</v>
      </c>
      <c r="AH20" s="752" t="n">
        <f aca="false">(G$9-G$8)/G$8</f>
        <v>-1</v>
      </c>
      <c r="AI20" s="752" t="n">
        <f aca="false">(H$9-H$8)/H$8</f>
        <v>-1</v>
      </c>
      <c r="AJ20" s="752" t="n">
        <f aca="false">(I$9-I$8)/I$8</f>
        <v>-1</v>
      </c>
      <c r="AK20" s="752" t="n">
        <f aca="false">(J$9-J$8)/J$8</f>
        <v>-1</v>
      </c>
      <c r="AL20" s="752" t="n">
        <f aca="false">(K$9-K$8)/K$8</f>
        <v>-1</v>
      </c>
      <c r="AM20" s="752" t="n">
        <f aca="false">(L$9-L$8)/L$8</f>
        <v>-1</v>
      </c>
      <c r="AN20" s="752" t="n">
        <f aca="false">(M$9-M$8)/M$8</f>
        <v>-1</v>
      </c>
      <c r="AO20" s="752" t="n">
        <f aca="false">(N$9-N$8)/N$8</f>
        <v>-1</v>
      </c>
      <c r="AP20" s="752" t="n">
        <f aca="false">(O$9-O$8)/O$8</f>
        <v>-1</v>
      </c>
      <c r="AQ20" s="752" t="n">
        <f aca="false">(P$9-P$8)/P$8</f>
        <v>-1</v>
      </c>
      <c r="AR20" s="752" t="n">
        <f aca="false">(Q$9-Q$8)/Q$8</f>
        <v>-1</v>
      </c>
      <c r="AS20" s="752" t="n">
        <f aca="false">(R$9-R$8)/R$8</f>
        <v>-1</v>
      </c>
      <c r="AT20" s="752" t="n">
        <f aca="false">(S$9-S$8)/S$8</f>
        <v>-1</v>
      </c>
      <c r="AU20" s="752" t="n">
        <f aca="false">(T$9-T$8)/T$8</f>
        <v>-1</v>
      </c>
      <c r="AV20" s="752" t="n">
        <f aca="false">(U$9-U$8)/U$8</f>
        <v>-1</v>
      </c>
      <c r="AW20" s="752" t="n">
        <f aca="false">(V$9-V$8)/V$8</f>
        <v>-1</v>
      </c>
      <c r="AX20" s="752" t="n">
        <f aca="false">(W$9-W$8)/W$8</f>
        <v>-1</v>
      </c>
      <c r="AY20" s="752" t="n">
        <f aca="false">(X$9-X$8)/X$8</f>
        <v>-1</v>
      </c>
      <c r="AZ20" s="752" t="n">
        <f aca="false">(Y$9-Y$8)/Y$8</f>
        <v>-1</v>
      </c>
      <c r="BA20" s="752" t="n">
        <f aca="false">(Z$9-Z$8)/Z$8</f>
        <v>-1</v>
      </c>
    </row>
    <row r="21" customFormat="false" ht="13.5" hidden="false" customHeight="false" outlineLevel="0" collapsed="false">
      <c r="AB21" s="751" t="n">
        <v>7</v>
      </c>
      <c r="AC21" s="751" t="n">
        <v>5</v>
      </c>
      <c r="AD21" s="751" t="str">
        <f aca="false">VLOOKUP(AB21,$B$3:$C$11,2)&amp;"から"&amp;VLOOKUP(AC21,$B$3:$C$11,2)</f>
        <v>特定加算なしから特定加算Ⅰ</v>
      </c>
      <c r="AE21" s="752" t="n">
        <f aca="false">(D$7-D$9)/D$7</f>
        <v>1</v>
      </c>
      <c r="AF21" s="752" t="n">
        <f aca="false">(E$7-E$9)/E$7</f>
        <v>1</v>
      </c>
      <c r="AG21" s="752" t="n">
        <f aca="false">(F$7-F$9)/F$7</f>
        <v>1</v>
      </c>
      <c r="AH21" s="752" t="n">
        <f aca="false">(G$7-G$9)/G$7</f>
        <v>1</v>
      </c>
      <c r="AI21" s="752" t="n">
        <f aca="false">(H$7-H$9)/H$7</f>
        <v>1</v>
      </c>
      <c r="AJ21" s="752" t="n">
        <f aca="false">(I$7-I$9)/I$7</f>
        <v>1</v>
      </c>
      <c r="AK21" s="752" t="n">
        <f aca="false">(J$7-J$9)/J$7</f>
        <v>1</v>
      </c>
      <c r="AL21" s="752" t="n">
        <f aca="false">(K$7-K$9)/K$7</f>
        <v>1</v>
      </c>
      <c r="AM21" s="752" t="n">
        <f aca="false">(L$7-L$9)/L$7</f>
        <v>1</v>
      </c>
      <c r="AN21" s="752" t="n">
        <f aca="false">(M$7-M$9)/M$7</f>
        <v>1</v>
      </c>
      <c r="AO21" s="752" t="n">
        <f aca="false">(N$7-N$9)/N$7</f>
        <v>1</v>
      </c>
      <c r="AP21" s="752" t="n">
        <f aca="false">(O$7-O$9)/O$7</f>
        <v>1</v>
      </c>
      <c r="AQ21" s="752" t="n">
        <f aca="false">(P$7-P$9)/P$7</f>
        <v>1</v>
      </c>
      <c r="AR21" s="752" t="n">
        <f aca="false">(Q$7-Q$9)/Q$7</f>
        <v>1</v>
      </c>
      <c r="AS21" s="752" t="n">
        <f aca="false">(R$7-R$9)/R$7</f>
        <v>1</v>
      </c>
      <c r="AT21" s="752" t="n">
        <f aca="false">(S$7-S$9)/S$7</f>
        <v>1</v>
      </c>
      <c r="AU21" s="752" t="n">
        <f aca="false">(T$7-T$9)/T$7</f>
        <v>1</v>
      </c>
      <c r="AV21" s="752" t="n">
        <f aca="false">(U$7-U$9)/U$7</f>
        <v>1</v>
      </c>
      <c r="AW21" s="752" t="n">
        <f aca="false">(V$7-V$9)/V$7</f>
        <v>1</v>
      </c>
      <c r="AX21" s="752" t="n">
        <f aca="false">(W$7-W$9)/W$7</f>
        <v>1</v>
      </c>
      <c r="AY21" s="752" t="n">
        <f aca="false">(X$7-X$9)/X$7</f>
        <v>1</v>
      </c>
      <c r="AZ21" s="752" t="n">
        <f aca="false">(Y$7-Y$9)/Y$7</f>
        <v>1</v>
      </c>
      <c r="BA21" s="752" t="n">
        <f aca="false">(Z$7-Z$9)/Z$7</f>
        <v>1</v>
      </c>
    </row>
    <row r="22" customFormat="false" ht="13.5" hidden="false" customHeight="false" outlineLevel="0" collapsed="false">
      <c r="AB22" s="751" t="n">
        <v>7</v>
      </c>
      <c r="AC22" s="751" t="n">
        <v>6</v>
      </c>
      <c r="AD22" s="751" t="str">
        <f aca="false">VLOOKUP(AB22,$B$3:$C$11,2)&amp;"から"&amp;VLOOKUP(AC22,$B$3:$C$11,2)</f>
        <v>特定加算なしから特定加算Ⅱ</v>
      </c>
      <c r="AE22" s="752" t="n">
        <f aca="false">(D$8-D$9)/D$8</f>
        <v>1</v>
      </c>
      <c r="AF22" s="752" t="n">
        <f aca="false">(E$8-E$9)/E$8</f>
        <v>1</v>
      </c>
      <c r="AG22" s="752" t="n">
        <f aca="false">(F$8-F$9)/F$8</f>
        <v>1</v>
      </c>
      <c r="AH22" s="752" t="n">
        <f aca="false">(G$8-G$9)/G$8</f>
        <v>1</v>
      </c>
      <c r="AI22" s="752" t="n">
        <f aca="false">(H$8-H$9)/H$8</f>
        <v>1</v>
      </c>
      <c r="AJ22" s="752" t="n">
        <f aca="false">(I$8-I$9)/I$8</f>
        <v>1</v>
      </c>
      <c r="AK22" s="752" t="n">
        <f aca="false">(J$8-J$9)/J$8</f>
        <v>1</v>
      </c>
      <c r="AL22" s="752" t="n">
        <f aca="false">(K$8-K$9)/K$8</f>
        <v>1</v>
      </c>
      <c r="AM22" s="752" t="n">
        <f aca="false">(L$8-L$9)/L$8</f>
        <v>1</v>
      </c>
      <c r="AN22" s="752" t="n">
        <f aca="false">(M$8-M$9)/M$8</f>
        <v>1</v>
      </c>
      <c r="AO22" s="752" t="n">
        <f aca="false">(N$8-N$9)/N$8</f>
        <v>1</v>
      </c>
      <c r="AP22" s="752" t="n">
        <f aca="false">(O$8-O$9)/O$8</f>
        <v>1</v>
      </c>
      <c r="AQ22" s="752" t="n">
        <f aca="false">(P$8-P$9)/P$8</f>
        <v>1</v>
      </c>
      <c r="AR22" s="752" t="n">
        <f aca="false">(Q$8-Q$9)/Q$8</f>
        <v>1</v>
      </c>
      <c r="AS22" s="752" t="n">
        <f aca="false">(R$8-R$9)/R$8</f>
        <v>1</v>
      </c>
      <c r="AT22" s="752" t="n">
        <f aca="false">(S$8-S$9)/S$8</f>
        <v>1</v>
      </c>
      <c r="AU22" s="752" t="n">
        <f aca="false">(T$8-T$9)/T$8</f>
        <v>1</v>
      </c>
      <c r="AV22" s="752" t="n">
        <f aca="false">(U$8-U$9)/U$8</f>
        <v>1</v>
      </c>
      <c r="AW22" s="752" t="n">
        <f aca="false">(V$8-V$9)/V$8</f>
        <v>1</v>
      </c>
      <c r="AX22" s="752" t="n">
        <f aca="false">(W$8-W$9)/W$8</f>
        <v>1</v>
      </c>
      <c r="AY22" s="752" t="n">
        <f aca="false">(X$8-X$9)/X$8</f>
        <v>1</v>
      </c>
      <c r="AZ22" s="752" t="n">
        <f aca="false">(Y$8-Y$9)/Y$8</f>
        <v>1</v>
      </c>
      <c r="BA22" s="752" t="n">
        <f aca="false">(Z$8-Z$9)/Z$8</f>
        <v>1</v>
      </c>
    </row>
    <row r="23" customFormat="false" ht="13.5" hidden="false" customHeight="false" outlineLevel="0" collapsed="false">
      <c r="AB23" s="751" t="n">
        <v>7</v>
      </c>
      <c r="AC23" s="751" t="n">
        <v>7</v>
      </c>
      <c r="AD23" s="751" t="str">
        <f aca="false">VLOOKUP(AB23,$B$3:$C$11,2)&amp;"から"&amp;VLOOKUP(AC23,$B$3:$C$11,2)</f>
        <v>特定加算なしから特定加算なし</v>
      </c>
      <c r="AE23" s="754" t="n">
        <f aca="false">0</f>
        <v>0</v>
      </c>
      <c r="AF23" s="754" t="n">
        <f aca="false">0</f>
        <v>0</v>
      </c>
      <c r="AG23" s="754" t="n">
        <f aca="false">0</f>
        <v>0</v>
      </c>
      <c r="AH23" s="754" t="n">
        <f aca="false">0</f>
        <v>0</v>
      </c>
      <c r="AI23" s="754" t="n">
        <f aca="false">0</f>
        <v>0</v>
      </c>
      <c r="AJ23" s="754" t="n">
        <f aca="false">0</f>
        <v>0</v>
      </c>
      <c r="AK23" s="754" t="n">
        <f aca="false">0</f>
        <v>0</v>
      </c>
      <c r="AL23" s="754" t="n">
        <f aca="false">0</f>
        <v>0</v>
      </c>
      <c r="AM23" s="754" t="n">
        <f aca="false">0</f>
        <v>0</v>
      </c>
      <c r="AN23" s="754" t="n">
        <f aca="false">0</f>
        <v>0</v>
      </c>
      <c r="AO23" s="754" t="n">
        <f aca="false">0</f>
        <v>0</v>
      </c>
      <c r="AP23" s="754" t="n">
        <f aca="false">0</f>
        <v>0</v>
      </c>
      <c r="AQ23" s="754" t="n">
        <f aca="false">0</f>
        <v>0</v>
      </c>
      <c r="AR23" s="754" t="n">
        <f aca="false">0</f>
        <v>0</v>
      </c>
      <c r="AS23" s="754" t="n">
        <f aca="false">0</f>
        <v>0</v>
      </c>
      <c r="AT23" s="754" t="n">
        <f aca="false">0</f>
        <v>0</v>
      </c>
      <c r="AU23" s="754" t="n">
        <f aca="false">0</f>
        <v>0</v>
      </c>
      <c r="AV23" s="754" t="n">
        <f aca="false">0</f>
        <v>0</v>
      </c>
      <c r="AW23" s="754" t="n">
        <f aca="false">0</f>
        <v>0</v>
      </c>
      <c r="AX23" s="754" t="n">
        <f aca="false">0</f>
        <v>0</v>
      </c>
      <c r="AY23" s="754" t="n">
        <f aca="false">0</f>
        <v>0</v>
      </c>
      <c r="AZ23" s="754" t="n">
        <f aca="false">0</f>
        <v>0</v>
      </c>
      <c r="BA23" s="754" t="n">
        <f aca="false">0</f>
        <v>0</v>
      </c>
    </row>
    <row r="24" customFormat="false" ht="13.5" hidden="false" customHeight="false" outlineLevel="0" collapsed="false">
      <c r="AB24" s="751" t="n">
        <v>8</v>
      </c>
      <c r="AC24" s="751" t="n">
        <v>8</v>
      </c>
      <c r="AD24" s="751" t="str">
        <f aca="false">VLOOKUP(AB24,$B$3:$C$11,2)&amp;"から"&amp;VLOOKUP(AC24,$B$3:$C$11,2)</f>
        <v>ベア加算からベア加算</v>
      </c>
      <c r="AE24" s="752" t="n">
        <f aca="false">(D$10-D$10)/D$10</f>
        <v>0</v>
      </c>
      <c r="AF24" s="752" t="n">
        <f aca="false">(E$10-E$10)/E$10</f>
        <v>0</v>
      </c>
      <c r="AG24" s="752" t="n">
        <f aca="false">(F$10-F$10)/F$10</f>
        <v>0</v>
      </c>
      <c r="AH24" s="752" t="n">
        <f aca="false">(G$10-G$10)/G$10</f>
        <v>0</v>
      </c>
      <c r="AI24" s="752" t="n">
        <f aca="false">(H$10-H$10)/H$10</f>
        <v>0</v>
      </c>
      <c r="AJ24" s="752" t="n">
        <f aca="false">(I$10-I$10)/I$10</f>
        <v>0</v>
      </c>
      <c r="AK24" s="752" t="n">
        <f aca="false">(J$10-J$10)/J$10</f>
        <v>0</v>
      </c>
      <c r="AL24" s="752" t="n">
        <f aca="false">(K$10-K$10)/K$10</f>
        <v>0</v>
      </c>
      <c r="AM24" s="752" t="n">
        <f aca="false">(L$10-L$10)/L$10</f>
        <v>0</v>
      </c>
      <c r="AN24" s="752" t="n">
        <f aca="false">(M$10-M$10)/M$10</f>
        <v>0</v>
      </c>
      <c r="AO24" s="752" t="n">
        <f aca="false">(N$10-N$10)/N$10</f>
        <v>0</v>
      </c>
      <c r="AP24" s="752" t="n">
        <f aca="false">(O$10-O$10)/O$10</f>
        <v>0</v>
      </c>
      <c r="AQ24" s="752" t="n">
        <f aca="false">(P$10-P$10)/P$10</f>
        <v>0</v>
      </c>
      <c r="AR24" s="752" t="n">
        <f aca="false">(Q$10-Q$10)/Q$10</f>
        <v>0</v>
      </c>
      <c r="AS24" s="752" t="n">
        <f aca="false">(R$10-R$10)/R$10</f>
        <v>0</v>
      </c>
      <c r="AT24" s="752" t="n">
        <f aca="false">(S$10-S$10)/S$10</f>
        <v>0</v>
      </c>
      <c r="AU24" s="752" t="n">
        <f aca="false">(T$10-T$10)/T$10</f>
        <v>0</v>
      </c>
      <c r="AV24" s="752" t="n">
        <f aca="false">(U$10-U$10)/U$10</f>
        <v>0</v>
      </c>
      <c r="AW24" s="752" t="n">
        <f aca="false">(V$10-V$10)/V$10</f>
        <v>0</v>
      </c>
      <c r="AX24" s="752" t="n">
        <f aca="false">(W$10-W$10)/W$10</f>
        <v>0</v>
      </c>
      <c r="AY24" s="752" t="n">
        <f aca="false">(X$10-X$10)/X$10</f>
        <v>0</v>
      </c>
      <c r="AZ24" s="752" t="n">
        <f aca="false">(Y$10-Y$10)/Y$10</f>
        <v>0</v>
      </c>
      <c r="BA24" s="752" t="n">
        <f aca="false">(Z$10-Z$10)/Z$10</f>
        <v>0</v>
      </c>
    </row>
    <row r="25" customFormat="false" ht="13.5" hidden="false" customHeight="false" outlineLevel="0" collapsed="false">
      <c r="AB25" s="751" t="n">
        <v>8</v>
      </c>
      <c r="AC25" s="751" t="n">
        <v>9</v>
      </c>
      <c r="AD25" s="751" t="str">
        <f aca="false">VLOOKUP(AB25,$B$3:$C$11,2)&amp;"から"&amp;VLOOKUP(AC25,$B$3:$C$11,2)</f>
        <v>ベア加算からベア加算なし</v>
      </c>
      <c r="AE25" s="752" t="n">
        <f aca="false">(D$11-D$10)/D$10</f>
        <v>-1</v>
      </c>
      <c r="AF25" s="752" t="n">
        <f aca="false">(E$11-E$10)/E$10</f>
        <v>-1</v>
      </c>
      <c r="AG25" s="752" t="n">
        <f aca="false">(F$11-F$10)/F$10</f>
        <v>-1</v>
      </c>
      <c r="AH25" s="752" t="n">
        <f aca="false">(G$11-G$10)/G$10</f>
        <v>-1</v>
      </c>
      <c r="AI25" s="752" t="n">
        <f aca="false">(H$11-H$10)/H$10</f>
        <v>-1</v>
      </c>
      <c r="AJ25" s="752" t="n">
        <f aca="false">(I$11-I$10)/I$10</f>
        <v>-1</v>
      </c>
      <c r="AK25" s="752" t="n">
        <f aca="false">(J$11-J$10)/J$10</f>
        <v>-1</v>
      </c>
      <c r="AL25" s="752" t="n">
        <f aca="false">(K$11-K$10)/K$10</f>
        <v>-1</v>
      </c>
      <c r="AM25" s="752" t="n">
        <f aca="false">(L$11-L$10)/L$10</f>
        <v>-1</v>
      </c>
      <c r="AN25" s="752" t="n">
        <f aca="false">(M$11-M$10)/M$10</f>
        <v>-1</v>
      </c>
      <c r="AO25" s="752" t="n">
        <f aca="false">(N$11-N$10)/N$10</f>
        <v>-1</v>
      </c>
      <c r="AP25" s="752" t="n">
        <f aca="false">(O$11-O$10)/O$10</f>
        <v>-1</v>
      </c>
      <c r="AQ25" s="752" t="n">
        <f aca="false">(P$11-P$10)/P$10</f>
        <v>-1</v>
      </c>
      <c r="AR25" s="752" t="n">
        <f aca="false">(Q$11-Q$10)/Q$10</f>
        <v>-1</v>
      </c>
      <c r="AS25" s="752" t="n">
        <f aca="false">(R$11-R$10)/R$10</f>
        <v>-1</v>
      </c>
      <c r="AT25" s="752" t="n">
        <f aca="false">(S$11-S$10)/S$10</f>
        <v>-1</v>
      </c>
      <c r="AU25" s="752" t="n">
        <f aca="false">(T$11-T$10)/T$10</f>
        <v>-1</v>
      </c>
      <c r="AV25" s="752" t="n">
        <f aca="false">(U$11-U$10)/U$10</f>
        <v>-1</v>
      </c>
      <c r="AW25" s="752" t="n">
        <f aca="false">(V$11-V$10)/V$10</f>
        <v>-1</v>
      </c>
      <c r="AX25" s="752" t="n">
        <f aca="false">(W$11-W$10)/W$10</f>
        <v>-1</v>
      </c>
      <c r="AY25" s="752" t="n">
        <f aca="false">(X$11-X$10)/X$10</f>
        <v>-1</v>
      </c>
      <c r="AZ25" s="752" t="n">
        <f aca="false">(Y$11-Y$10)/Y$10</f>
        <v>-1</v>
      </c>
      <c r="BA25" s="752" t="n">
        <f aca="false">(Z$11-Z$10)/Z$10</f>
        <v>-1</v>
      </c>
    </row>
    <row r="26" customFormat="false" ht="13.5" hidden="false" customHeight="false" outlineLevel="0" collapsed="false">
      <c r="AB26" s="751" t="n">
        <v>9</v>
      </c>
      <c r="AC26" s="751" t="n">
        <v>8</v>
      </c>
      <c r="AD26" s="751" t="str">
        <f aca="false">VLOOKUP(AB26,$B$3:$C$11,2)&amp;"から"&amp;VLOOKUP(AC26,$B$3:$C$11,2)</f>
        <v>ベア加算なしからベア加算</v>
      </c>
      <c r="AE26" s="752" t="n">
        <f aca="false">(D$10-D$11)/D$10</f>
        <v>1</v>
      </c>
      <c r="AF26" s="752" t="n">
        <f aca="false">(E$10-E$11)/E$10</f>
        <v>1</v>
      </c>
      <c r="AG26" s="752" t="n">
        <f aca="false">(F$10-F$11)/F$10</f>
        <v>1</v>
      </c>
      <c r="AH26" s="752" t="n">
        <f aca="false">(G$10-G$11)/G$10</f>
        <v>1</v>
      </c>
      <c r="AI26" s="752" t="n">
        <f aca="false">(H$10-H$11)/H$10</f>
        <v>1</v>
      </c>
      <c r="AJ26" s="752" t="n">
        <f aca="false">(I$10-I$11)/I$10</f>
        <v>1</v>
      </c>
      <c r="AK26" s="752" t="n">
        <f aca="false">(J$10-J$11)/J$10</f>
        <v>1</v>
      </c>
      <c r="AL26" s="752" t="n">
        <f aca="false">(K$10-K$11)/K$10</f>
        <v>1</v>
      </c>
      <c r="AM26" s="752" t="n">
        <f aca="false">(L$10-L$11)/L$10</f>
        <v>1</v>
      </c>
      <c r="AN26" s="752" t="n">
        <f aca="false">(M$10-M$11)/M$10</f>
        <v>1</v>
      </c>
      <c r="AO26" s="752" t="n">
        <f aca="false">(N$10-N$11)/N$10</f>
        <v>1</v>
      </c>
      <c r="AP26" s="752" t="n">
        <f aca="false">(O$10-O$11)/O$10</f>
        <v>1</v>
      </c>
      <c r="AQ26" s="752" t="n">
        <f aca="false">(P$10-P$11)/P$10</f>
        <v>1</v>
      </c>
      <c r="AR26" s="752" t="n">
        <f aca="false">(Q$10-Q$11)/Q$10</f>
        <v>1</v>
      </c>
      <c r="AS26" s="752" t="n">
        <f aca="false">(R$10-R$11)/R$10</f>
        <v>1</v>
      </c>
      <c r="AT26" s="752" t="n">
        <f aca="false">(S$10-S$11)/S$10</f>
        <v>1</v>
      </c>
      <c r="AU26" s="752" t="n">
        <f aca="false">(T$10-T$11)/T$10</f>
        <v>1</v>
      </c>
      <c r="AV26" s="752" t="n">
        <f aca="false">(U$10-U$11)/U$10</f>
        <v>1</v>
      </c>
      <c r="AW26" s="752" t="n">
        <f aca="false">(V$10-V$11)/V$10</f>
        <v>1</v>
      </c>
      <c r="AX26" s="752" t="n">
        <f aca="false">(W$10-W$11)/W$10</f>
        <v>1</v>
      </c>
      <c r="AY26" s="752" t="n">
        <f aca="false">(X$10-X$11)/X$10</f>
        <v>1</v>
      </c>
      <c r="AZ26" s="752" t="n">
        <f aca="false">(Y$10-Y$11)/Y$10</f>
        <v>1</v>
      </c>
      <c r="BA26" s="752" t="n">
        <f aca="false">(Z$10-Z$11)/Z$10</f>
        <v>1</v>
      </c>
    </row>
    <row r="27" customFormat="false" ht="13.5" hidden="false" customHeight="false" outlineLevel="0" collapsed="false">
      <c r="AB27" s="751" t="n">
        <v>9</v>
      </c>
      <c r="AC27" s="751" t="n">
        <v>9</v>
      </c>
      <c r="AD27" s="751" t="str">
        <f aca="false">VLOOKUP(AB27,$B$3:$C$11,2)&amp;"から"&amp;VLOOKUP(AC27,$B$3:$C$11,2)</f>
        <v>ベア加算なしからベア加算なし</v>
      </c>
      <c r="AE27" s="754" t="n">
        <f aca="false">0</f>
        <v>0</v>
      </c>
      <c r="AF27" s="754" t="n">
        <f aca="false">0</f>
        <v>0</v>
      </c>
      <c r="AG27" s="754" t="n">
        <f aca="false">0</f>
        <v>0</v>
      </c>
      <c r="AH27" s="754" t="n">
        <f aca="false">0</f>
        <v>0</v>
      </c>
      <c r="AI27" s="754" t="n">
        <f aca="false">0</f>
        <v>0</v>
      </c>
      <c r="AJ27" s="754" t="n">
        <f aca="false">0</f>
        <v>0</v>
      </c>
      <c r="AK27" s="754" t="n">
        <f aca="false">0</f>
        <v>0</v>
      </c>
      <c r="AL27" s="754" t="n">
        <f aca="false">0</f>
        <v>0</v>
      </c>
      <c r="AM27" s="754" t="n">
        <f aca="false">0</f>
        <v>0</v>
      </c>
      <c r="AN27" s="754" t="n">
        <f aca="false">0</f>
        <v>0</v>
      </c>
      <c r="AO27" s="754" t="n">
        <f aca="false">0</f>
        <v>0</v>
      </c>
      <c r="AP27" s="754" t="n">
        <f aca="false">0</f>
        <v>0</v>
      </c>
      <c r="AQ27" s="754" t="n">
        <f aca="false">0</f>
        <v>0</v>
      </c>
      <c r="AR27" s="754" t="n">
        <f aca="false">0</f>
        <v>0</v>
      </c>
      <c r="AS27" s="754" t="n">
        <f aca="false">0</f>
        <v>0</v>
      </c>
      <c r="AT27" s="754" t="n">
        <f aca="false">0</f>
        <v>0</v>
      </c>
      <c r="AU27" s="754" t="n">
        <f aca="false">0</f>
        <v>0</v>
      </c>
      <c r="AV27" s="754" t="n">
        <f aca="false">0</f>
        <v>0</v>
      </c>
      <c r="AW27" s="754" t="n">
        <f aca="false">0</f>
        <v>0</v>
      </c>
      <c r="AX27" s="754" t="n">
        <f aca="false">0</f>
        <v>0</v>
      </c>
      <c r="AY27" s="754" t="n">
        <f aca="false">0</f>
        <v>0</v>
      </c>
      <c r="AZ27" s="754" t="n">
        <f aca="false">0</f>
        <v>0</v>
      </c>
      <c r="BA27" s="754" t="n">
        <f aca="false">0</f>
        <v>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DZ106"/>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1" min="1" style="0" width="2.15"/>
    <col collapsed="false" customWidth="true" hidden="false" outlineLevel="0" max="2" min="2" style="0" width="4.74"/>
    <col collapsed="false" customWidth="true" hidden="false" outlineLevel="0" max="3" min="3" style="0" width="14.08"/>
    <col collapsed="false" customWidth="true" hidden="false" outlineLevel="0" max="26" min="4" style="0" width="6.6"/>
    <col collapsed="false" customWidth="true" hidden="false" outlineLevel="0" max="28" min="28" style="755" width="3.31"/>
    <col collapsed="false" customWidth="true" hidden="false" outlineLevel="0" max="29" min="29" style="0" width="32.17"/>
    <col collapsed="false" customWidth="true" hidden="false" outlineLevel="0" max="53" min="30" style="0" width="6.6"/>
    <col collapsed="false" customWidth="true" hidden="false" outlineLevel="0" max="54" min="54" style="0" width="4.02"/>
    <col collapsed="false" customWidth="true" hidden="false" outlineLevel="0" max="55" min="55" style="0" width="11.48"/>
    <col collapsed="false" customWidth="true" hidden="false" outlineLevel="0" max="79" min="56" style="0" width="6.6"/>
    <col collapsed="false" customWidth="true" hidden="false" outlineLevel="0" max="81" min="80" style="0" width="5.74"/>
    <col collapsed="false" customWidth="true" hidden="false" outlineLevel="0" max="82" min="82" style="0" width="49.98"/>
    <col collapsed="false" customWidth="true" hidden="false" outlineLevel="0" max="105" min="83" style="0" width="7.04"/>
    <col collapsed="false" customWidth="true" hidden="false" outlineLevel="0" max="107" min="107" style="0" width="49.98"/>
    <col collapsed="false" customWidth="true" hidden="false" outlineLevel="0" max="130" min="108" style="0" width="7.6"/>
  </cols>
  <sheetData>
    <row r="2" customFormat="false" ht="81.75" hidden="false" customHeight="true" outlineLevel="0" collapsed="false">
      <c r="C2" s="748"/>
      <c r="D2" s="749" t="s">
        <v>50</v>
      </c>
      <c r="E2" s="749" t="s">
        <v>385</v>
      </c>
      <c r="F2" s="749" t="s">
        <v>386</v>
      </c>
      <c r="G2" s="749" t="s">
        <v>387</v>
      </c>
      <c r="H2" s="749" t="s">
        <v>54</v>
      </c>
      <c r="I2" s="749" t="s">
        <v>388</v>
      </c>
      <c r="J2" s="749" t="s">
        <v>389</v>
      </c>
      <c r="K2" s="749" t="s">
        <v>390</v>
      </c>
      <c r="L2" s="749" t="s">
        <v>391</v>
      </c>
      <c r="M2" s="749" t="s">
        <v>392</v>
      </c>
      <c r="N2" s="749" t="s">
        <v>57</v>
      </c>
      <c r="O2" s="749" t="s">
        <v>393</v>
      </c>
      <c r="P2" s="749" t="s">
        <v>394</v>
      </c>
      <c r="Q2" s="749" t="s">
        <v>61</v>
      </c>
      <c r="R2" s="749" t="s">
        <v>395</v>
      </c>
      <c r="S2" s="749" t="s">
        <v>62</v>
      </c>
      <c r="T2" s="749" t="s">
        <v>396</v>
      </c>
      <c r="U2" s="749" t="s">
        <v>397</v>
      </c>
      <c r="V2" s="749" t="s">
        <v>398</v>
      </c>
      <c r="W2" s="749" t="s">
        <v>399</v>
      </c>
      <c r="X2" s="749" t="s">
        <v>400</v>
      </c>
      <c r="Y2" s="749" t="s">
        <v>52</v>
      </c>
      <c r="Z2" s="749" t="s">
        <v>401</v>
      </c>
      <c r="AB2" s="756" t="s">
        <v>2160</v>
      </c>
      <c r="AC2" s="756"/>
      <c r="AD2" s="749" t="s">
        <v>50</v>
      </c>
      <c r="AE2" s="749" t="s">
        <v>385</v>
      </c>
      <c r="AF2" s="749" t="s">
        <v>386</v>
      </c>
      <c r="AG2" s="749" t="s">
        <v>387</v>
      </c>
      <c r="AH2" s="749" t="s">
        <v>54</v>
      </c>
      <c r="AI2" s="749" t="s">
        <v>388</v>
      </c>
      <c r="AJ2" s="749" t="s">
        <v>389</v>
      </c>
      <c r="AK2" s="749" t="s">
        <v>390</v>
      </c>
      <c r="AL2" s="749" t="s">
        <v>391</v>
      </c>
      <c r="AM2" s="749" t="s">
        <v>392</v>
      </c>
      <c r="AN2" s="749" t="s">
        <v>57</v>
      </c>
      <c r="AO2" s="749" t="s">
        <v>393</v>
      </c>
      <c r="AP2" s="749" t="s">
        <v>394</v>
      </c>
      <c r="AQ2" s="749" t="s">
        <v>61</v>
      </c>
      <c r="AR2" s="749" t="s">
        <v>395</v>
      </c>
      <c r="AS2" s="749" t="s">
        <v>62</v>
      </c>
      <c r="AT2" s="749" t="s">
        <v>396</v>
      </c>
      <c r="AU2" s="749" t="s">
        <v>397</v>
      </c>
      <c r="AV2" s="749" t="s">
        <v>398</v>
      </c>
      <c r="AW2" s="749" t="s">
        <v>399</v>
      </c>
      <c r="AX2" s="749" t="s">
        <v>400</v>
      </c>
      <c r="AY2" s="749" t="s">
        <v>52</v>
      </c>
      <c r="AZ2" s="749" t="s">
        <v>401</v>
      </c>
      <c r="BB2" s="757" t="s">
        <v>2163</v>
      </c>
      <c r="BC2" s="757"/>
      <c r="BD2" s="749" t="s">
        <v>50</v>
      </c>
      <c r="BE2" s="749" t="s">
        <v>385</v>
      </c>
      <c r="BF2" s="749" t="s">
        <v>386</v>
      </c>
      <c r="BG2" s="749" t="s">
        <v>387</v>
      </c>
      <c r="BH2" s="749" t="s">
        <v>54</v>
      </c>
      <c r="BI2" s="749" t="s">
        <v>388</v>
      </c>
      <c r="BJ2" s="749" t="s">
        <v>389</v>
      </c>
      <c r="BK2" s="749" t="s">
        <v>390</v>
      </c>
      <c r="BL2" s="749" t="s">
        <v>391</v>
      </c>
      <c r="BM2" s="749" t="s">
        <v>392</v>
      </c>
      <c r="BN2" s="749" t="s">
        <v>57</v>
      </c>
      <c r="BO2" s="749" t="s">
        <v>393</v>
      </c>
      <c r="BP2" s="749" t="s">
        <v>394</v>
      </c>
      <c r="BQ2" s="749" t="s">
        <v>61</v>
      </c>
      <c r="BR2" s="749" t="s">
        <v>395</v>
      </c>
      <c r="BS2" s="749" t="s">
        <v>62</v>
      </c>
      <c r="BT2" s="749" t="s">
        <v>396</v>
      </c>
      <c r="BU2" s="749" t="s">
        <v>397</v>
      </c>
      <c r="BV2" s="749" t="s">
        <v>398</v>
      </c>
      <c r="BW2" s="749" t="s">
        <v>399</v>
      </c>
      <c r="BX2" s="749" t="s">
        <v>400</v>
      </c>
      <c r="BY2" s="749" t="s">
        <v>52</v>
      </c>
      <c r="BZ2" s="749" t="s">
        <v>401</v>
      </c>
      <c r="CB2" s="758" t="s">
        <v>2160</v>
      </c>
      <c r="CC2" s="758" t="s">
        <v>2163</v>
      </c>
      <c r="CD2" s="758" t="s">
        <v>2164</v>
      </c>
      <c r="CE2" s="749" t="s">
        <v>50</v>
      </c>
      <c r="CF2" s="749" t="s">
        <v>385</v>
      </c>
      <c r="CG2" s="749" t="s">
        <v>386</v>
      </c>
      <c r="CH2" s="749" t="s">
        <v>387</v>
      </c>
      <c r="CI2" s="749" t="s">
        <v>54</v>
      </c>
      <c r="CJ2" s="749" t="s">
        <v>388</v>
      </c>
      <c r="CK2" s="749" t="s">
        <v>389</v>
      </c>
      <c r="CL2" s="749" t="s">
        <v>390</v>
      </c>
      <c r="CM2" s="749" t="s">
        <v>391</v>
      </c>
      <c r="CN2" s="749" t="s">
        <v>392</v>
      </c>
      <c r="CO2" s="749" t="s">
        <v>57</v>
      </c>
      <c r="CP2" s="749" t="s">
        <v>393</v>
      </c>
      <c r="CQ2" s="749" t="s">
        <v>394</v>
      </c>
      <c r="CR2" s="749" t="s">
        <v>61</v>
      </c>
      <c r="CS2" s="749" t="s">
        <v>395</v>
      </c>
      <c r="CT2" s="749" t="s">
        <v>62</v>
      </c>
      <c r="CU2" s="749" t="s">
        <v>396</v>
      </c>
      <c r="CV2" s="749" t="s">
        <v>397</v>
      </c>
      <c r="CW2" s="749" t="s">
        <v>398</v>
      </c>
      <c r="CX2" s="749" t="s">
        <v>399</v>
      </c>
      <c r="CY2" s="749" t="s">
        <v>400</v>
      </c>
      <c r="CZ2" s="749" t="s">
        <v>52</v>
      </c>
      <c r="DA2" s="749" t="s">
        <v>401</v>
      </c>
      <c r="DC2" s="758" t="s">
        <v>2164</v>
      </c>
      <c r="DD2" s="749" t="s">
        <v>50</v>
      </c>
      <c r="DE2" s="749" t="s">
        <v>385</v>
      </c>
      <c r="DF2" s="749" t="s">
        <v>386</v>
      </c>
      <c r="DG2" s="749" t="s">
        <v>387</v>
      </c>
      <c r="DH2" s="749" t="s">
        <v>54</v>
      </c>
      <c r="DI2" s="749" t="s">
        <v>388</v>
      </c>
      <c r="DJ2" s="749" t="s">
        <v>389</v>
      </c>
      <c r="DK2" s="749" t="s">
        <v>390</v>
      </c>
      <c r="DL2" s="749" t="s">
        <v>391</v>
      </c>
      <c r="DM2" s="749" t="s">
        <v>392</v>
      </c>
      <c r="DN2" s="749" t="s">
        <v>57</v>
      </c>
      <c r="DO2" s="749" t="s">
        <v>393</v>
      </c>
      <c r="DP2" s="749" t="s">
        <v>394</v>
      </c>
      <c r="DQ2" s="749" t="s">
        <v>61</v>
      </c>
      <c r="DR2" s="749" t="s">
        <v>395</v>
      </c>
      <c r="DS2" s="749" t="s">
        <v>62</v>
      </c>
      <c r="DT2" s="749" t="s">
        <v>396</v>
      </c>
      <c r="DU2" s="749" t="s">
        <v>397</v>
      </c>
      <c r="DV2" s="749" t="s">
        <v>398</v>
      </c>
      <c r="DW2" s="749" t="s">
        <v>399</v>
      </c>
      <c r="DX2" s="749" t="s">
        <v>400</v>
      </c>
      <c r="DY2" s="749" t="s">
        <v>52</v>
      </c>
      <c r="DZ2" s="749" t="s">
        <v>401</v>
      </c>
    </row>
    <row r="3" customFormat="false" ht="13.5" hidden="false" customHeight="false" outlineLevel="0" collapsed="false">
      <c r="B3" s="747" t="n">
        <v>1</v>
      </c>
      <c r="C3" s="748" t="s">
        <v>320</v>
      </c>
      <c r="D3" s="699" t="n">
        <v>0.137</v>
      </c>
      <c r="E3" s="699" t="n">
        <v>0.137</v>
      </c>
      <c r="F3" s="699" t="n">
        <v>0.137</v>
      </c>
      <c r="G3" s="699" t="n">
        <v>0.058</v>
      </c>
      <c r="H3" s="699" t="n">
        <v>0.059</v>
      </c>
      <c r="I3" s="699" t="n">
        <v>0.059</v>
      </c>
      <c r="J3" s="699" t="n">
        <v>0.047</v>
      </c>
      <c r="K3" s="699" t="n">
        <v>0.082</v>
      </c>
      <c r="L3" s="699" t="n">
        <v>0.082</v>
      </c>
      <c r="M3" s="699" t="n">
        <v>0.104</v>
      </c>
      <c r="N3" s="699" t="n">
        <v>0.102</v>
      </c>
      <c r="O3" s="699" t="n">
        <v>0.102</v>
      </c>
      <c r="P3" s="699" t="n">
        <v>0.111</v>
      </c>
      <c r="Q3" s="699" t="n">
        <v>0.083</v>
      </c>
      <c r="R3" s="699" t="n">
        <v>0.083</v>
      </c>
      <c r="S3" s="699" t="n">
        <v>0.083</v>
      </c>
      <c r="T3" s="699" t="n">
        <v>0.039</v>
      </c>
      <c r="U3" s="699" t="n">
        <v>0.039</v>
      </c>
      <c r="V3" s="699" t="n">
        <v>0.026</v>
      </c>
      <c r="W3" s="699" t="n">
        <v>0.026</v>
      </c>
      <c r="X3" s="699" t="n">
        <v>0.026</v>
      </c>
      <c r="Y3" s="699" t="n">
        <v>0.137</v>
      </c>
      <c r="Z3" s="699" t="n">
        <v>0.059</v>
      </c>
      <c r="AB3" s="751" t="n">
        <v>1</v>
      </c>
      <c r="AC3" s="753" t="s">
        <v>2165</v>
      </c>
      <c r="AD3" s="699" t="n">
        <f aca="false">D3+D7+D10</f>
        <v>0.224</v>
      </c>
      <c r="AE3" s="699" t="n">
        <f aca="false">E3+E7+E10</f>
        <v>0.224</v>
      </c>
      <c r="AF3" s="699" t="n">
        <f aca="false">F3+F7+F10</f>
        <v>0.224</v>
      </c>
      <c r="AG3" s="699" t="n">
        <f aca="false">G3+G7+G10</f>
        <v>0.09</v>
      </c>
      <c r="AH3" s="699" t="n">
        <f aca="false">H3+H7+H10</f>
        <v>0.082</v>
      </c>
      <c r="AI3" s="699" t="n">
        <f aca="false">I3+I7+I10</f>
        <v>0.082</v>
      </c>
      <c r="AJ3" s="699" t="n">
        <f aca="false">J3+J7+J10</f>
        <v>0.077</v>
      </c>
      <c r="AK3" s="699" t="n">
        <f aca="false">K3+K7+K10</f>
        <v>0.115</v>
      </c>
      <c r="AL3" s="699" t="n">
        <f aca="false">L3+L7+L10</f>
        <v>0.115</v>
      </c>
      <c r="AM3" s="699" t="n">
        <f aca="false">M3+M7+M10</f>
        <v>0.158</v>
      </c>
      <c r="AN3" s="699" t="n">
        <f aca="false">N3+N7+N10</f>
        <v>0.134</v>
      </c>
      <c r="AO3" s="699" t="n">
        <f aca="false">O3+O7+O10</f>
        <v>0.134</v>
      </c>
      <c r="AP3" s="699" t="n">
        <f aca="false">P3+P7+P10</f>
        <v>0.165</v>
      </c>
      <c r="AQ3" s="699" t="n">
        <f aca="false">Q3+Q7+Q10</f>
        <v>0.126</v>
      </c>
      <c r="AR3" s="699" t="n">
        <f aca="false">R3+R7+R10</f>
        <v>0.126</v>
      </c>
      <c r="AS3" s="699" t="n">
        <f aca="false">S3+S7+S10</f>
        <v>0.126</v>
      </c>
      <c r="AT3" s="699" t="n">
        <f aca="false">T3+T7+T10</f>
        <v>0.068</v>
      </c>
      <c r="AU3" s="699" t="n">
        <f aca="false">U3+U7+U10</f>
        <v>0.068</v>
      </c>
      <c r="AV3" s="699" t="n">
        <f aca="false">V3+V7+V10</f>
        <v>0.046</v>
      </c>
      <c r="AW3" s="699" t="n">
        <f aca="false">W3+W7+W10</f>
        <v>0.046</v>
      </c>
      <c r="AX3" s="699" t="n">
        <f aca="false">X3+X7+X10</f>
        <v>0.046</v>
      </c>
      <c r="AY3" s="699" t="n">
        <f aca="false">Y3+Y7+Y10</f>
        <v>0.224</v>
      </c>
      <c r="AZ3" s="699" t="n">
        <f aca="false">Z3+Z7+Z10</f>
        <v>0.082</v>
      </c>
      <c r="BB3" s="751" t="n">
        <v>1</v>
      </c>
      <c r="BC3" s="753" t="s">
        <v>351</v>
      </c>
      <c r="BD3" s="699" t="n">
        <v>0.245</v>
      </c>
      <c r="BE3" s="699" t="n">
        <v>0.245</v>
      </c>
      <c r="BF3" s="699" t="n">
        <v>0.245</v>
      </c>
      <c r="BG3" s="699" t="n">
        <v>0.1</v>
      </c>
      <c r="BH3" s="699" t="n">
        <v>0.092</v>
      </c>
      <c r="BI3" s="699" t="n">
        <v>0.092</v>
      </c>
      <c r="BJ3" s="699" t="n">
        <v>0.086</v>
      </c>
      <c r="BK3" s="699" t="n">
        <v>0.128</v>
      </c>
      <c r="BL3" s="699" t="n">
        <v>0.128</v>
      </c>
      <c r="BM3" s="699" t="n">
        <v>0.181</v>
      </c>
      <c r="BN3" s="699" t="n">
        <v>0.149</v>
      </c>
      <c r="BO3" s="699" t="n">
        <v>0.149</v>
      </c>
      <c r="BP3" s="699" t="n">
        <v>0.186</v>
      </c>
      <c r="BQ3" s="699" t="n">
        <v>0.14</v>
      </c>
      <c r="BR3" s="699" t="n">
        <v>0.14</v>
      </c>
      <c r="BS3" s="699" t="n">
        <v>0.14</v>
      </c>
      <c r="BT3" s="699" t="n">
        <v>0.075</v>
      </c>
      <c r="BU3" s="699" t="n">
        <v>0.075</v>
      </c>
      <c r="BV3" s="699" t="n">
        <v>0.051</v>
      </c>
      <c r="BW3" s="699" t="n">
        <v>0.051</v>
      </c>
      <c r="BX3" s="699" t="n">
        <v>0.051</v>
      </c>
      <c r="BY3" s="699" t="n">
        <v>0.245</v>
      </c>
      <c r="BZ3" s="699" t="n">
        <v>0.092</v>
      </c>
      <c r="CB3" s="751" t="n">
        <v>1</v>
      </c>
      <c r="CC3" s="751" t="n">
        <v>1</v>
      </c>
      <c r="CD3" s="751" t="str">
        <f aca="false">VLOOKUP(CB3,$AB$3:$AC$21,2)&amp;"から"&amp;VLOOKUP(CC3,$BB$3:$BC$20,2)</f>
        <v>処遇加算Ⅰ特定加算Ⅰベア加算から新加算Ⅰ</v>
      </c>
      <c r="CE3" s="752" t="n">
        <f aca="false">BD3-AD$3</f>
        <v>0.021</v>
      </c>
      <c r="CF3" s="752" t="n">
        <f aca="false">BE3-AE$3</f>
        <v>0.021</v>
      </c>
      <c r="CG3" s="752" t="n">
        <f aca="false">BF3-AF$3</f>
        <v>0.021</v>
      </c>
      <c r="CH3" s="752" t="n">
        <f aca="false">BG3-AG$3</f>
        <v>0.01</v>
      </c>
      <c r="CI3" s="752" t="n">
        <f aca="false">BH3-AH$3</f>
        <v>0.01</v>
      </c>
      <c r="CJ3" s="752" t="n">
        <f aca="false">BI3-AI$3</f>
        <v>0.01</v>
      </c>
      <c r="CK3" s="752" t="n">
        <f aca="false">BJ3-AJ$3</f>
        <v>0.009</v>
      </c>
      <c r="CL3" s="752" t="n">
        <f aca="false">BK3-AK$3</f>
        <v>0.013</v>
      </c>
      <c r="CM3" s="752" t="n">
        <f aca="false">BL3-AL$3</f>
        <v>0.013</v>
      </c>
      <c r="CN3" s="752" t="n">
        <f aca="false">BM3-AM$3</f>
        <v>0.023</v>
      </c>
      <c r="CO3" s="752" t="n">
        <f aca="false">BN3-AN$3</f>
        <v>0.015</v>
      </c>
      <c r="CP3" s="752" t="n">
        <f aca="false">BO3-AO$3</f>
        <v>0.015</v>
      </c>
      <c r="CQ3" s="752" t="n">
        <f aca="false">BP3-AP$3</f>
        <v>0.021</v>
      </c>
      <c r="CR3" s="752" t="n">
        <f aca="false">BQ3-AQ$3</f>
        <v>0.014</v>
      </c>
      <c r="CS3" s="752" t="n">
        <f aca="false">BR3-AR$3</f>
        <v>0.014</v>
      </c>
      <c r="CT3" s="752" t="n">
        <f aca="false">BS3-AS$3</f>
        <v>0.014</v>
      </c>
      <c r="CU3" s="752" t="n">
        <f aca="false">BT3-AT$3</f>
        <v>0.00700000000000001</v>
      </c>
      <c r="CV3" s="752" t="n">
        <f aca="false">BU3-AU$3</f>
        <v>0.00700000000000001</v>
      </c>
      <c r="CW3" s="752" t="n">
        <f aca="false">BV3-AV$3</f>
        <v>0.005</v>
      </c>
      <c r="CX3" s="752" t="n">
        <f aca="false">BW3-AW$3</f>
        <v>0.005</v>
      </c>
      <c r="CY3" s="752" t="n">
        <f aca="false">BX3-AX$3</f>
        <v>0.005</v>
      </c>
      <c r="CZ3" s="752" t="n">
        <f aca="false">BY3-AY$3</f>
        <v>0.021</v>
      </c>
      <c r="DA3" s="752" t="n">
        <f aca="false">BZ3-AZ$3</f>
        <v>0.01</v>
      </c>
      <c r="DC3" s="759" t="s">
        <v>2166</v>
      </c>
      <c r="DD3" s="752" t="n">
        <f aca="false">CE3/BD3</f>
        <v>0.0857142857142857</v>
      </c>
      <c r="DE3" s="752" t="n">
        <f aca="false">CF3/BE3</f>
        <v>0.0857142857142857</v>
      </c>
      <c r="DF3" s="752" t="n">
        <f aca="false">CG3/BF3</f>
        <v>0.0857142857142857</v>
      </c>
      <c r="DG3" s="752" t="n">
        <f aca="false">CH3/BG3</f>
        <v>0.1</v>
      </c>
      <c r="DH3" s="752" t="n">
        <f aca="false">CI3/BH3</f>
        <v>0.108695652173913</v>
      </c>
      <c r="DI3" s="752" t="n">
        <f aca="false">CJ3/BI3</f>
        <v>0.108695652173913</v>
      </c>
      <c r="DJ3" s="752" t="n">
        <f aca="false">CK3/BJ3</f>
        <v>0.104651162790698</v>
      </c>
      <c r="DK3" s="752" t="n">
        <f aca="false">CL3/BK3</f>
        <v>0.1015625</v>
      </c>
      <c r="DL3" s="752" t="n">
        <f aca="false">CM3/BL3</f>
        <v>0.1015625</v>
      </c>
      <c r="DM3" s="752" t="n">
        <f aca="false">CN3/BM3</f>
        <v>0.12707182320442</v>
      </c>
      <c r="DN3" s="752" t="n">
        <f aca="false">CO3/BN3</f>
        <v>0.100671140939597</v>
      </c>
      <c r="DO3" s="752" t="n">
        <f aca="false">CP3/BO3</f>
        <v>0.100671140939597</v>
      </c>
      <c r="DP3" s="752" t="n">
        <f aca="false">CQ3/BP3</f>
        <v>0.112903225806452</v>
      </c>
      <c r="DQ3" s="752" t="n">
        <f aca="false">CR3/BQ3</f>
        <v>0.1</v>
      </c>
      <c r="DR3" s="752" t="n">
        <f aca="false">CS3/BR3</f>
        <v>0.1</v>
      </c>
      <c r="DS3" s="752" t="n">
        <f aca="false">CT3/BS3</f>
        <v>0.1</v>
      </c>
      <c r="DT3" s="752" t="n">
        <f aca="false">CU3/BT3</f>
        <v>0.0933333333333334</v>
      </c>
      <c r="DU3" s="752" t="n">
        <f aca="false">CV3/BU3</f>
        <v>0.0933333333333334</v>
      </c>
      <c r="DV3" s="752" t="n">
        <f aca="false">CW3/BV3</f>
        <v>0.0980392156862745</v>
      </c>
      <c r="DW3" s="752" t="n">
        <f aca="false">CX3/BW3</f>
        <v>0.0980392156862745</v>
      </c>
      <c r="DX3" s="752" t="n">
        <f aca="false">CY3/BX3</f>
        <v>0.0980392156862745</v>
      </c>
      <c r="DY3" s="752" t="n">
        <f aca="false">CZ3/BY3</f>
        <v>0.0857142857142857</v>
      </c>
      <c r="DZ3" s="752" t="n">
        <f aca="false">DA3/BZ3</f>
        <v>0.108695652173913</v>
      </c>
    </row>
    <row r="4" customFormat="false" ht="13.5" hidden="false" customHeight="false" outlineLevel="0" collapsed="false">
      <c r="B4" s="747" t="n">
        <v>2</v>
      </c>
      <c r="C4" s="748" t="s">
        <v>317</v>
      </c>
      <c r="D4" s="699" t="n">
        <v>0.1</v>
      </c>
      <c r="E4" s="699" t="n">
        <v>0.1</v>
      </c>
      <c r="F4" s="699" t="n">
        <v>0.1</v>
      </c>
      <c r="G4" s="699" t="n">
        <v>0.042</v>
      </c>
      <c r="H4" s="699" t="n">
        <v>0.043</v>
      </c>
      <c r="I4" s="699" t="n">
        <v>0.043</v>
      </c>
      <c r="J4" s="699" t="n">
        <v>0.034</v>
      </c>
      <c r="K4" s="699" t="n">
        <v>0.06</v>
      </c>
      <c r="L4" s="699" t="n">
        <v>0.06</v>
      </c>
      <c r="M4" s="699" t="n">
        <v>0.076</v>
      </c>
      <c r="N4" s="699" t="n">
        <v>0.074</v>
      </c>
      <c r="O4" s="699" t="n">
        <v>0.074</v>
      </c>
      <c r="P4" s="699" t="n">
        <v>0.081</v>
      </c>
      <c r="Q4" s="699" t="n">
        <v>0.06</v>
      </c>
      <c r="R4" s="699" t="n">
        <v>0.06</v>
      </c>
      <c r="S4" s="699" t="n">
        <v>0.06</v>
      </c>
      <c r="T4" s="699" t="n">
        <v>0.029</v>
      </c>
      <c r="U4" s="699" t="n">
        <v>0.029</v>
      </c>
      <c r="V4" s="699" t="n">
        <v>0.019</v>
      </c>
      <c r="W4" s="699" t="n">
        <v>0.019</v>
      </c>
      <c r="X4" s="699" t="n">
        <v>0.019</v>
      </c>
      <c r="Y4" s="699" t="n">
        <v>0.1</v>
      </c>
      <c r="Z4" s="699" t="n">
        <v>0.043</v>
      </c>
      <c r="AB4" s="759" t="n">
        <v>2</v>
      </c>
      <c r="AC4" s="753" t="s">
        <v>2167</v>
      </c>
      <c r="AD4" s="699" t="n">
        <f aca="false">D3+D7+D11</f>
        <v>0.2</v>
      </c>
      <c r="AE4" s="699" t="n">
        <f aca="false">E3+E7+E11</f>
        <v>0.2</v>
      </c>
      <c r="AF4" s="699" t="n">
        <f aca="false">F3+F7+F11</f>
        <v>0.2</v>
      </c>
      <c r="AG4" s="699" t="n">
        <f aca="false">G3+G7+G11</f>
        <v>0.079</v>
      </c>
      <c r="AH4" s="699" t="n">
        <f aca="false">H3+H7+H11</f>
        <v>0.071</v>
      </c>
      <c r="AI4" s="699" t="n">
        <f aca="false">I3+I7+I11</f>
        <v>0.071</v>
      </c>
      <c r="AJ4" s="699" t="n">
        <f aca="false">J3+J7+J11</f>
        <v>0.067</v>
      </c>
      <c r="AK4" s="699" t="n">
        <f aca="false">K3+K7+K11</f>
        <v>0.1</v>
      </c>
      <c r="AL4" s="699" t="n">
        <f aca="false">L3+L7+L11</f>
        <v>0.1</v>
      </c>
      <c r="AM4" s="699" t="n">
        <f aca="false">M3+M7+M11</f>
        <v>0.135</v>
      </c>
      <c r="AN4" s="699" t="n">
        <f aca="false">N3+N7+N11</f>
        <v>0.117</v>
      </c>
      <c r="AO4" s="699" t="n">
        <f aca="false">O3+O7+O11</f>
        <v>0.117</v>
      </c>
      <c r="AP4" s="699" t="n">
        <f aca="false">P3+P7+P11</f>
        <v>0.142</v>
      </c>
      <c r="AQ4" s="699" t="n">
        <f aca="false">Q3+Q7+Q11</f>
        <v>0.11</v>
      </c>
      <c r="AR4" s="699" t="n">
        <f aca="false">R3+R7+R11</f>
        <v>0.11</v>
      </c>
      <c r="AS4" s="699" t="n">
        <f aca="false">S3+S7+S11</f>
        <v>0.11</v>
      </c>
      <c r="AT4" s="699" t="n">
        <f aca="false">T3+T7+T11</f>
        <v>0.06</v>
      </c>
      <c r="AU4" s="699" t="n">
        <f aca="false">U3+U7+U11</f>
        <v>0.06</v>
      </c>
      <c r="AV4" s="699" t="n">
        <f aca="false">V3+V7+V11</f>
        <v>0.041</v>
      </c>
      <c r="AW4" s="699" t="n">
        <f aca="false">W3+W7+W11</f>
        <v>0.041</v>
      </c>
      <c r="AX4" s="699" t="n">
        <f aca="false">X3+X7+X11</f>
        <v>0.041</v>
      </c>
      <c r="AY4" s="699" t="n">
        <f aca="false">Y3+Y7+Y11</f>
        <v>0.2</v>
      </c>
      <c r="AZ4" s="699" t="n">
        <f aca="false">Z3+Z7+Z11</f>
        <v>0.071</v>
      </c>
      <c r="BB4" s="759" t="n">
        <v>2</v>
      </c>
      <c r="BC4" s="753" t="s">
        <v>355</v>
      </c>
      <c r="BD4" s="699" t="n">
        <v>0.224</v>
      </c>
      <c r="BE4" s="699" t="n">
        <v>0.224</v>
      </c>
      <c r="BF4" s="699" t="n">
        <v>0.224</v>
      </c>
      <c r="BG4" s="699" t="n">
        <v>0.094</v>
      </c>
      <c r="BH4" s="699" t="n">
        <v>0.09</v>
      </c>
      <c r="BI4" s="699" t="n">
        <v>0.09</v>
      </c>
      <c r="BJ4" s="699" t="n">
        <v>0.083</v>
      </c>
      <c r="BK4" s="699" t="n">
        <v>0.122</v>
      </c>
      <c r="BL4" s="699" t="n">
        <v>0.122</v>
      </c>
      <c r="BM4" s="699" t="n">
        <v>0.174</v>
      </c>
      <c r="BN4" s="699" t="n">
        <v>0.146</v>
      </c>
      <c r="BO4" s="699" t="n">
        <v>0.146</v>
      </c>
      <c r="BP4" s="699" t="n">
        <v>0.178</v>
      </c>
      <c r="BQ4" s="699" t="n">
        <v>0.136</v>
      </c>
      <c r="BR4" s="699" t="n">
        <v>0.136</v>
      </c>
      <c r="BS4" s="699" t="n">
        <v>0.136</v>
      </c>
      <c r="BT4" s="699" t="n">
        <v>0.071</v>
      </c>
      <c r="BU4" s="699" t="n">
        <v>0.071</v>
      </c>
      <c r="BV4" s="699" t="n">
        <v>0.047</v>
      </c>
      <c r="BW4" s="699" t="n">
        <v>0.047</v>
      </c>
      <c r="BX4" s="699" t="n">
        <v>0.047</v>
      </c>
      <c r="BY4" s="699" t="n">
        <v>0.224</v>
      </c>
      <c r="BZ4" s="699" t="n">
        <v>0.09</v>
      </c>
      <c r="CB4" s="759" t="n">
        <v>1</v>
      </c>
      <c r="CC4" s="759" t="n">
        <v>2</v>
      </c>
      <c r="CD4" s="759" t="str">
        <f aca="false">VLOOKUP(CB4,$AB$3:$AC$21,2)&amp;"から"&amp;VLOOKUP(CC4,$BB$3:$BC$20,2)</f>
        <v>処遇加算Ⅰ特定加算Ⅰベア加算から新加算Ⅱ</v>
      </c>
      <c r="CE4" s="752" t="n">
        <f aca="false">BD4-AD$3</f>
        <v>0</v>
      </c>
      <c r="CF4" s="752" t="n">
        <f aca="false">BE4-AE$3</f>
        <v>0</v>
      </c>
      <c r="CG4" s="752" t="n">
        <f aca="false">BF4-AF$3</f>
        <v>0</v>
      </c>
      <c r="CH4" s="752" t="n">
        <f aca="false">BG4-AG$3</f>
        <v>0.00399999999999999</v>
      </c>
      <c r="CI4" s="752" t="n">
        <f aca="false">BH4-AH$3</f>
        <v>0.00799999999999999</v>
      </c>
      <c r="CJ4" s="752" t="n">
        <f aca="false">BI4-AI$3</f>
        <v>0.00799999999999999</v>
      </c>
      <c r="CK4" s="752" t="n">
        <f aca="false">BJ4-AJ$3</f>
        <v>0.00599999999999999</v>
      </c>
      <c r="CL4" s="752" t="n">
        <f aca="false">BK4-AK$3</f>
        <v>0.00699999999999998</v>
      </c>
      <c r="CM4" s="752" t="n">
        <f aca="false">BL4-AL$3</f>
        <v>0.00699999999999998</v>
      </c>
      <c r="CN4" s="752" t="n">
        <f aca="false">BM4-AM$3</f>
        <v>0.016</v>
      </c>
      <c r="CO4" s="752" t="n">
        <f aca="false">BN4-AN$3</f>
        <v>0.012</v>
      </c>
      <c r="CP4" s="752" t="n">
        <f aca="false">BO4-AO$3</f>
        <v>0.012</v>
      </c>
      <c r="CQ4" s="752" t="n">
        <f aca="false">BP4-AP$3</f>
        <v>0.013</v>
      </c>
      <c r="CR4" s="752" t="n">
        <f aca="false">BQ4-AQ$3</f>
        <v>0.01</v>
      </c>
      <c r="CS4" s="752" t="n">
        <f aca="false">BR4-AR$3</f>
        <v>0.01</v>
      </c>
      <c r="CT4" s="752" t="n">
        <f aca="false">BS4-AS$3</f>
        <v>0.01</v>
      </c>
      <c r="CU4" s="752" t="n">
        <f aca="false">BT4-AT$3</f>
        <v>0.003</v>
      </c>
      <c r="CV4" s="752" t="n">
        <f aca="false">BU4-AU$3</f>
        <v>0.003</v>
      </c>
      <c r="CW4" s="752" t="n">
        <f aca="false">BV4-AV$3</f>
        <v>0.001</v>
      </c>
      <c r="CX4" s="752" t="n">
        <f aca="false">BW4-AW$3</f>
        <v>0.001</v>
      </c>
      <c r="CY4" s="752" t="n">
        <f aca="false">BX4-AX$3</f>
        <v>0.001</v>
      </c>
      <c r="CZ4" s="752" t="n">
        <f aca="false">BY4-AY$3</f>
        <v>0</v>
      </c>
      <c r="DA4" s="752" t="n">
        <f aca="false">BZ4-AZ$3</f>
        <v>0.00799999999999999</v>
      </c>
      <c r="DC4" s="759" t="s">
        <v>2168</v>
      </c>
      <c r="DD4" s="752" t="n">
        <f aca="false">CE4/BD4</f>
        <v>0</v>
      </c>
      <c r="DE4" s="752" t="n">
        <f aca="false">CF4/BE4</f>
        <v>0</v>
      </c>
      <c r="DF4" s="752" t="n">
        <f aca="false">CG4/BF4</f>
        <v>0</v>
      </c>
      <c r="DG4" s="752" t="n">
        <f aca="false">CH4/BG4</f>
        <v>0.0425531914893616</v>
      </c>
      <c r="DH4" s="752" t="n">
        <f aca="false">CI4/BH4</f>
        <v>0.0888888888888888</v>
      </c>
      <c r="DI4" s="752" t="n">
        <f aca="false">CJ4/BI4</f>
        <v>0.0888888888888888</v>
      </c>
      <c r="DJ4" s="752" t="n">
        <f aca="false">CK4/BJ4</f>
        <v>0.0722891566265059</v>
      </c>
      <c r="DK4" s="752" t="n">
        <f aca="false">CL4/BK4</f>
        <v>0.0573770491803277</v>
      </c>
      <c r="DL4" s="752" t="n">
        <f aca="false">CM4/BL4</f>
        <v>0.0573770491803277</v>
      </c>
      <c r="DM4" s="752" t="n">
        <f aca="false">CN4/BM4</f>
        <v>0.0919540229885058</v>
      </c>
      <c r="DN4" s="752" t="n">
        <f aca="false">CO4/BN4</f>
        <v>0.0821917808219179</v>
      </c>
      <c r="DO4" s="752" t="n">
        <f aca="false">CP4/BO4</f>
        <v>0.0821917808219179</v>
      </c>
      <c r="DP4" s="752" t="n">
        <f aca="false">CQ4/BP4</f>
        <v>0.0730337078651686</v>
      </c>
      <c r="DQ4" s="752" t="n">
        <f aca="false">CR4/BQ4</f>
        <v>0.0735294117647059</v>
      </c>
      <c r="DR4" s="752" t="n">
        <f aca="false">CS4/BR4</f>
        <v>0.0735294117647059</v>
      </c>
      <c r="DS4" s="752" t="n">
        <f aca="false">CT4/BS4</f>
        <v>0.0735294117647059</v>
      </c>
      <c r="DT4" s="752" t="n">
        <f aca="false">CU4/BT4</f>
        <v>0.0422535211267606</v>
      </c>
      <c r="DU4" s="752" t="n">
        <f aca="false">CV4/BU4</f>
        <v>0.0422535211267606</v>
      </c>
      <c r="DV4" s="752" t="n">
        <f aca="false">CW4/BV4</f>
        <v>0.0212765957446809</v>
      </c>
      <c r="DW4" s="752" t="n">
        <f aca="false">CX4/BW4</f>
        <v>0.0212765957446809</v>
      </c>
      <c r="DX4" s="752" t="n">
        <f aca="false">CY4/BX4</f>
        <v>0.0212765957446809</v>
      </c>
      <c r="DY4" s="752" t="n">
        <f aca="false">CZ4/BY4</f>
        <v>0</v>
      </c>
      <c r="DZ4" s="752" t="n">
        <f aca="false">DA4/BZ4</f>
        <v>0.0888888888888888</v>
      </c>
    </row>
    <row r="5" customFormat="false" ht="13.5" hidden="false" customHeight="false" outlineLevel="0" collapsed="false">
      <c r="B5" s="747" t="n">
        <v>3</v>
      </c>
      <c r="C5" s="748" t="s">
        <v>324</v>
      </c>
      <c r="D5" s="699" t="n">
        <v>0.055</v>
      </c>
      <c r="E5" s="699" t="n">
        <v>0.055</v>
      </c>
      <c r="F5" s="699" t="n">
        <v>0.055</v>
      </c>
      <c r="G5" s="699" t="n">
        <v>0.023</v>
      </c>
      <c r="H5" s="699" t="n">
        <v>0.023</v>
      </c>
      <c r="I5" s="699" t="n">
        <v>0.023</v>
      </c>
      <c r="J5" s="699" t="n">
        <v>0.019</v>
      </c>
      <c r="K5" s="699" t="n">
        <v>0.033</v>
      </c>
      <c r="L5" s="699" t="n">
        <v>0.033</v>
      </c>
      <c r="M5" s="699" t="n">
        <v>0.042</v>
      </c>
      <c r="N5" s="699" t="n">
        <v>0.041</v>
      </c>
      <c r="O5" s="699" t="n">
        <v>0.041</v>
      </c>
      <c r="P5" s="699" t="n">
        <v>0.045</v>
      </c>
      <c r="Q5" s="699" t="n">
        <v>0.033</v>
      </c>
      <c r="R5" s="699" t="n">
        <v>0.033</v>
      </c>
      <c r="S5" s="699" t="n">
        <v>0.033</v>
      </c>
      <c r="T5" s="699" t="n">
        <v>0.016</v>
      </c>
      <c r="U5" s="699" t="n">
        <v>0.016</v>
      </c>
      <c r="V5" s="699" t="n">
        <v>0.01</v>
      </c>
      <c r="W5" s="699" t="n">
        <v>0.01</v>
      </c>
      <c r="X5" s="699" t="n">
        <v>0.01</v>
      </c>
      <c r="Y5" s="699" t="n">
        <v>0.055</v>
      </c>
      <c r="Z5" s="699" t="n">
        <v>0.023</v>
      </c>
      <c r="AB5" s="759" t="n">
        <v>3</v>
      </c>
      <c r="AC5" s="753" t="s">
        <v>2169</v>
      </c>
      <c r="AD5" s="699" t="n">
        <f aca="false">D3+D8+D10</f>
        <v>0.203</v>
      </c>
      <c r="AE5" s="699" t="n">
        <f aca="false">E3+E8+E10</f>
        <v>0.203</v>
      </c>
      <c r="AF5" s="699" t="n">
        <f aca="false">F3+F8+F10</f>
        <v>0.203</v>
      </c>
      <c r="AG5" s="699" t="n">
        <f aca="false">G3+G8+G10</f>
        <v>0.084</v>
      </c>
      <c r="AH5" s="699" t="n">
        <f aca="false">H3+H8+H10</f>
        <v>0.08</v>
      </c>
      <c r="AI5" s="699" t="n">
        <f aca="false">I3+I8+I10</f>
        <v>0.08</v>
      </c>
      <c r="AJ5" s="699" t="n">
        <f aca="false">J3+J8+J10</f>
        <v>0.074</v>
      </c>
      <c r="AK5" s="699" t="n">
        <f aca="false">K3+K8+K10</f>
        <v>0.109</v>
      </c>
      <c r="AL5" s="699" t="n">
        <f aca="false">L3+L8+L10</f>
        <v>0.109</v>
      </c>
      <c r="AM5" s="699" t="n">
        <f aca="false">M3+M8+M10</f>
        <v>0.151</v>
      </c>
      <c r="AN5" s="699" t="n">
        <f aca="false">N3+N8+N10</f>
        <v>0.131</v>
      </c>
      <c r="AO5" s="699" t="n">
        <f aca="false">O3+O8+O10</f>
        <v>0.131</v>
      </c>
      <c r="AP5" s="699" t="n">
        <f aca="false">P3+P8+P10</f>
        <v>0.157</v>
      </c>
      <c r="AQ5" s="699" t="n">
        <f aca="false">Q3+Q8+Q10</f>
        <v>0.122</v>
      </c>
      <c r="AR5" s="699" t="n">
        <f aca="false">R3+R8+R10</f>
        <v>0.122</v>
      </c>
      <c r="AS5" s="699" t="n">
        <f aca="false">S3+S8+S10</f>
        <v>0.122</v>
      </c>
      <c r="AT5" s="699" t="n">
        <f aca="false">T3+T8+T10</f>
        <v>0.064</v>
      </c>
      <c r="AU5" s="699" t="n">
        <f aca="false">U3+U8+U10</f>
        <v>0.064</v>
      </c>
      <c r="AV5" s="699" t="n">
        <f aca="false">V3+V8+V10</f>
        <v>0.042</v>
      </c>
      <c r="AW5" s="699" t="n">
        <f aca="false">W3+W8+W10</f>
        <v>0.042</v>
      </c>
      <c r="AX5" s="699" t="n">
        <f aca="false">X3+X8+X10</f>
        <v>0.042</v>
      </c>
      <c r="AY5" s="699" t="n">
        <f aca="false">Y3+Y8+Y10</f>
        <v>0.203</v>
      </c>
      <c r="AZ5" s="699" t="n">
        <f aca="false">Z3+Z8+Z10</f>
        <v>0.08</v>
      </c>
      <c r="BB5" s="759" t="n">
        <v>3</v>
      </c>
      <c r="BC5" s="753" t="s">
        <v>370</v>
      </c>
      <c r="BD5" s="699" t="n">
        <v>0.182</v>
      </c>
      <c r="BE5" s="699" t="n">
        <v>0.182</v>
      </c>
      <c r="BF5" s="699" t="n">
        <v>0.182</v>
      </c>
      <c r="BG5" s="699" t="n">
        <v>0.079</v>
      </c>
      <c r="BH5" s="699" t="n">
        <v>0.08</v>
      </c>
      <c r="BI5" s="699" t="n">
        <v>0.08</v>
      </c>
      <c r="BJ5" s="699" t="n">
        <v>0.066</v>
      </c>
      <c r="BK5" s="699" t="n">
        <v>0.11</v>
      </c>
      <c r="BL5" s="699" t="n">
        <v>0.11</v>
      </c>
      <c r="BM5" s="699" t="n">
        <v>0.15</v>
      </c>
      <c r="BN5" s="699" t="n">
        <v>0.134</v>
      </c>
      <c r="BO5" s="699" t="n">
        <v>0.134</v>
      </c>
      <c r="BP5" s="699" t="n">
        <v>0.155</v>
      </c>
      <c r="BQ5" s="699" t="n">
        <v>0.113</v>
      </c>
      <c r="BR5" s="699" t="n">
        <v>0.113</v>
      </c>
      <c r="BS5" s="699" t="n">
        <v>0.113</v>
      </c>
      <c r="BT5" s="699" t="n">
        <v>0.054</v>
      </c>
      <c r="BU5" s="699" t="n">
        <v>0.054</v>
      </c>
      <c r="BV5" s="699" t="n">
        <v>0.036</v>
      </c>
      <c r="BW5" s="699" t="n">
        <v>0.036</v>
      </c>
      <c r="BX5" s="699" t="n">
        <v>0.036</v>
      </c>
      <c r="BY5" s="699" t="n">
        <v>0.182</v>
      </c>
      <c r="BZ5" s="699" t="n">
        <v>0.08</v>
      </c>
      <c r="CB5" s="759" t="n">
        <v>1</v>
      </c>
      <c r="CC5" s="759" t="n">
        <v>3</v>
      </c>
      <c r="CD5" s="759" t="str">
        <f aca="false">VLOOKUP(CB5,$AB$3:$AC$21,2)&amp;"から"&amp;VLOOKUP(CC5,$BB$3:$BC$20,2)</f>
        <v>処遇加算Ⅰ特定加算Ⅰベア加算から新加算Ⅲ</v>
      </c>
      <c r="CE5" s="752" t="n">
        <f aca="false">BD5-AD$3</f>
        <v>-0.042</v>
      </c>
      <c r="CF5" s="752" t="n">
        <f aca="false">BE5-AE$3</f>
        <v>-0.042</v>
      </c>
      <c r="CG5" s="752" t="n">
        <f aca="false">BF5-AF$3</f>
        <v>-0.042</v>
      </c>
      <c r="CH5" s="752" t="n">
        <f aca="false">BG5-AG$3</f>
        <v>-0.011</v>
      </c>
      <c r="CI5" s="752" t="n">
        <f aca="false">BH5-AH$3</f>
        <v>-0.002</v>
      </c>
      <c r="CJ5" s="752" t="n">
        <f aca="false">BI5-AI$3</f>
        <v>-0.002</v>
      </c>
      <c r="CK5" s="752" t="n">
        <f aca="false">BJ5-AJ$3</f>
        <v>-0.011</v>
      </c>
      <c r="CL5" s="752" t="n">
        <f aca="false">BK5-AK$3</f>
        <v>-0.00500000000000002</v>
      </c>
      <c r="CM5" s="752" t="n">
        <f aca="false">BL5-AL$3</f>
        <v>-0.00500000000000002</v>
      </c>
      <c r="CN5" s="752" t="n">
        <f aca="false">BM5-AM$3</f>
        <v>-0.00800000000000001</v>
      </c>
      <c r="CO5" s="752" t="n">
        <f aca="false">BN5-AN$3</f>
        <v>0</v>
      </c>
      <c r="CP5" s="752" t="n">
        <f aca="false">BO5-AO$3</f>
        <v>0</v>
      </c>
      <c r="CQ5" s="752" t="n">
        <f aca="false">BP5-AP$3</f>
        <v>-0.01</v>
      </c>
      <c r="CR5" s="752" t="n">
        <f aca="false">BQ5-AQ$3</f>
        <v>-0.013</v>
      </c>
      <c r="CS5" s="752" t="n">
        <f aca="false">BR5-AR$3</f>
        <v>-0.013</v>
      </c>
      <c r="CT5" s="752" t="n">
        <f aca="false">BS5-AS$3</f>
        <v>-0.013</v>
      </c>
      <c r="CU5" s="752" t="n">
        <f aca="false">BT5-AT$3</f>
        <v>-0.014</v>
      </c>
      <c r="CV5" s="752" t="n">
        <f aca="false">BU5-AU$3</f>
        <v>-0.014</v>
      </c>
      <c r="CW5" s="752" t="n">
        <f aca="false">BV5-AV$3</f>
        <v>-0.01</v>
      </c>
      <c r="CX5" s="752" t="n">
        <f aca="false">BW5-AW$3</f>
        <v>-0.01</v>
      </c>
      <c r="CY5" s="752" t="n">
        <f aca="false">BX5-AX$3</f>
        <v>-0.01</v>
      </c>
      <c r="CZ5" s="752" t="n">
        <f aca="false">BY5-AY$3</f>
        <v>-0.042</v>
      </c>
      <c r="DA5" s="752" t="n">
        <f aca="false">BZ5-AZ$3</f>
        <v>-0.002</v>
      </c>
      <c r="DC5" s="759" t="s">
        <v>2170</v>
      </c>
      <c r="DD5" s="752" t="n">
        <f aca="false">CE5/BD5</f>
        <v>-0.230769230769231</v>
      </c>
      <c r="DE5" s="752" t="n">
        <f aca="false">CF5/BE5</f>
        <v>-0.230769230769231</v>
      </c>
      <c r="DF5" s="752" t="n">
        <f aca="false">CG5/BF5</f>
        <v>-0.230769230769231</v>
      </c>
      <c r="DG5" s="752" t="n">
        <f aca="false">CH5/BG5</f>
        <v>-0.139240506329114</v>
      </c>
      <c r="DH5" s="752" t="n">
        <f aca="false">CI5/BH5</f>
        <v>-0.025</v>
      </c>
      <c r="DI5" s="752" t="n">
        <f aca="false">CJ5/BI5</f>
        <v>-0.025</v>
      </c>
      <c r="DJ5" s="752" t="n">
        <f aca="false">CK5/BJ5</f>
        <v>-0.166666666666667</v>
      </c>
      <c r="DK5" s="752" t="n">
        <f aca="false">CL5/BK5</f>
        <v>-0.0454545454545456</v>
      </c>
      <c r="DL5" s="752" t="n">
        <f aca="false">CM5/BL5</f>
        <v>-0.0454545454545456</v>
      </c>
      <c r="DM5" s="752" t="n">
        <f aca="false">CN5/BM5</f>
        <v>-0.0533333333333334</v>
      </c>
      <c r="DN5" s="752" t="n">
        <f aca="false">CO5/BN5</f>
        <v>0</v>
      </c>
      <c r="DO5" s="752" t="n">
        <f aca="false">CP5/BO5</f>
        <v>0</v>
      </c>
      <c r="DP5" s="752" t="n">
        <f aca="false">CQ5/BP5</f>
        <v>-0.0645161290322581</v>
      </c>
      <c r="DQ5" s="752" t="n">
        <f aca="false">CR5/BQ5</f>
        <v>-0.115044247787611</v>
      </c>
      <c r="DR5" s="752" t="n">
        <f aca="false">CS5/BR5</f>
        <v>-0.115044247787611</v>
      </c>
      <c r="DS5" s="752" t="n">
        <f aca="false">CT5/BS5</f>
        <v>-0.115044247787611</v>
      </c>
      <c r="DT5" s="752" t="n">
        <f aca="false">CU5/BT5</f>
        <v>-0.259259259259259</v>
      </c>
      <c r="DU5" s="752" t="n">
        <f aca="false">CV5/BU5</f>
        <v>-0.259259259259259</v>
      </c>
      <c r="DV5" s="752" t="n">
        <f aca="false">CW5/BV5</f>
        <v>-0.277777777777778</v>
      </c>
      <c r="DW5" s="752" t="n">
        <f aca="false">CX5/BW5</f>
        <v>-0.277777777777778</v>
      </c>
      <c r="DX5" s="752" t="n">
        <f aca="false">CY5/BX5</f>
        <v>-0.277777777777778</v>
      </c>
      <c r="DY5" s="752" t="n">
        <f aca="false">CZ5/BY5</f>
        <v>-0.230769230769231</v>
      </c>
      <c r="DZ5" s="752" t="n">
        <f aca="false">DA5/BZ5</f>
        <v>-0.025</v>
      </c>
    </row>
    <row r="6" customFormat="false" ht="13.5" hidden="false" customHeight="false" outlineLevel="0" collapsed="false">
      <c r="B6" s="747" t="n">
        <v>4</v>
      </c>
      <c r="C6" s="748" t="s">
        <v>369</v>
      </c>
      <c r="D6" s="699" t="n">
        <v>0</v>
      </c>
      <c r="E6" s="699" t="n">
        <v>0</v>
      </c>
      <c r="F6" s="699" t="n">
        <v>0</v>
      </c>
      <c r="G6" s="699" t="n">
        <v>0</v>
      </c>
      <c r="H6" s="699" t="n">
        <v>0</v>
      </c>
      <c r="I6" s="699" t="n">
        <v>0</v>
      </c>
      <c r="J6" s="699" t="n">
        <v>0</v>
      </c>
      <c r="K6" s="699" t="n">
        <v>0</v>
      </c>
      <c r="L6" s="699" t="n">
        <v>0</v>
      </c>
      <c r="M6" s="699" t="n">
        <v>0</v>
      </c>
      <c r="N6" s="699" t="n">
        <v>0</v>
      </c>
      <c r="O6" s="699" t="n">
        <v>0</v>
      </c>
      <c r="P6" s="699" t="n">
        <v>0</v>
      </c>
      <c r="Q6" s="699" t="n">
        <v>0</v>
      </c>
      <c r="R6" s="699" t="n">
        <v>0</v>
      </c>
      <c r="S6" s="699" t="n">
        <v>0</v>
      </c>
      <c r="T6" s="699" t="n">
        <v>0</v>
      </c>
      <c r="U6" s="699" t="n">
        <v>0</v>
      </c>
      <c r="V6" s="699" t="n">
        <v>0</v>
      </c>
      <c r="W6" s="699" t="n">
        <v>0</v>
      </c>
      <c r="X6" s="699" t="n">
        <v>0</v>
      </c>
      <c r="Y6" s="699" t="n">
        <v>0</v>
      </c>
      <c r="Z6" s="699" t="n">
        <v>0</v>
      </c>
      <c r="AB6" s="759" t="n">
        <v>4</v>
      </c>
      <c r="AC6" s="753" t="s">
        <v>2171</v>
      </c>
      <c r="AD6" s="699" t="n">
        <f aca="false">D3+D8+D11</f>
        <v>0.179</v>
      </c>
      <c r="AE6" s="699" t="n">
        <f aca="false">E3+E8+E11</f>
        <v>0.179</v>
      </c>
      <c r="AF6" s="699" t="n">
        <f aca="false">F3+F8+F11</f>
        <v>0.179</v>
      </c>
      <c r="AG6" s="699" t="n">
        <f aca="false">G3+G8+G11</f>
        <v>0.073</v>
      </c>
      <c r="AH6" s="699" t="n">
        <f aca="false">H3+H8+H11</f>
        <v>0.069</v>
      </c>
      <c r="AI6" s="699" t="n">
        <f aca="false">I3+I8+I11</f>
        <v>0.069</v>
      </c>
      <c r="AJ6" s="699" t="n">
        <f aca="false">J3+J8+J11</f>
        <v>0.064</v>
      </c>
      <c r="AK6" s="699" t="n">
        <f aca="false">K3+K8+K11</f>
        <v>0.094</v>
      </c>
      <c r="AL6" s="699" t="n">
        <f aca="false">L3+L8+L11</f>
        <v>0.094</v>
      </c>
      <c r="AM6" s="699" t="n">
        <f aca="false">M3+M8+M11</f>
        <v>0.128</v>
      </c>
      <c r="AN6" s="699" t="n">
        <f aca="false">N3+N8+N11</f>
        <v>0.114</v>
      </c>
      <c r="AO6" s="699" t="n">
        <f aca="false">O3+O8+O11</f>
        <v>0.114</v>
      </c>
      <c r="AP6" s="699" t="n">
        <f aca="false">P3+P8+P11</f>
        <v>0.134</v>
      </c>
      <c r="AQ6" s="699" t="n">
        <f aca="false">Q3+Q8+Q11</f>
        <v>0.106</v>
      </c>
      <c r="AR6" s="699" t="n">
        <f aca="false">R3+R8+R11</f>
        <v>0.106</v>
      </c>
      <c r="AS6" s="699" t="n">
        <f aca="false">S3+S8+S11</f>
        <v>0.106</v>
      </c>
      <c r="AT6" s="699" t="n">
        <f aca="false">T3+T8+T11</f>
        <v>0.056</v>
      </c>
      <c r="AU6" s="699" t="n">
        <f aca="false">U3+U8+U11</f>
        <v>0.056</v>
      </c>
      <c r="AV6" s="699" t="n">
        <f aca="false">V3+V8+V11</f>
        <v>0.037</v>
      </c>
      <c r="AW6" s="699" t="n">
        <f aca="false">W3+W8+W11</f>
        <v>0.037</v>
      </c>
      <c r="AX6" s="699" t="n">
        <f aca="false">X3+X8+X11</f>
        <v>0.037</v>
      </c>
      <c r="AY6" s="699" t="n">
        <f aca="false">Y3+Y8+Y11</f>
        <v>0.179</v>
      </c>
      <c r="AZ6" s="699" t="n">
        <f aca="false">Z3+Z8+Z11</f>
        <v>0.069</v>
      </c>
      <c r="BB6" s="759" t="n">
        <v>4</v>
      </c>
      <c r="BC6" s="753" t="s">
        <v>353</v>
      </c>
      <c r="BD6" s="699" t="n">
        <v>0.145</v>
      </c>
      <c r="BE6" s="699" t="n">
        <v>0.145</v>
      </c>
      <c r="BF6" s="699" t="n">
        <v>0.145</v>
      </c>
      <c r="BG6" s="699" t="n">
        <v>0.063</v>
      </c>
      <c r="BH6" s="699" t="n">
        <v>0.064</v>
      </c>
      <c r="BI6" s="699" t="n">
        <v>0.064</v>
      </c>
      <c r="BJ6" s="699" t="n">
        <v>0.053</v>
      </c>
      <c r="BK6" s="699" t="n">
        <v>0.088</v>
      </c>
      <c r="BL6" s="699" t="n">
        <v>0.088</v>
      </c>
      <c r="BM6" s="699" t="n">
        <v>0.122</v>
      </c>
      <c r="BN6" s="699" t="n">
        <v>0.106</v>
      </c>
      <c r="BO6" s="699" t="n">
        <v>0.106</v>
      </c>
      <c r="BP6" s="699" t="n">
        <v>0.125</v>
      </c>
      <c r="BQ6" s="699" t="n">
        <v>0.09</v>
      </c>
      <c r="BR6" s="699" t="n">
        <v>0.09</v>
      </c>
      <c r="BS6" s="699" t="n">
        <v>0.09</v>
      </c>
      <c r="BT6" s="699" t="n">
        <v>0.044</v>
      </c>
      <c r="BU6" s="699" t="n">
        <v>0.044</v>
      </c>
      <c r="BV6" s="699" t="n">
        <v>0.029</v>
      </c>
      <c r="BW6" s="699" t="n">
        <v>0.029</v>
      </c>
      <c r="BX6" s="699" t="n">
        <v>0.029</v>
      </c>
      <c r="BY6" s="699" t="n">
        <v>0.145</v>
      </c>
      <c r="BZ6" s="699" t="n">
        <v>0.064</v>
      </c>
      <c r="CB6" s="759" t="n">
        <v>1</v>
      </c>
      <c r="CC6" s="759" t="n">
        <v>4</v>
      </c>
      <c r="CD6" s="759" t="str">
        <f aca="false">VLOOKUP(CB6,$AB$3:$AC$21,2)&amp;"から"&amp;VLOOKUP(CC6,$BB$3:$BC$20,2)</f>
        <v>処遇加算Ⅰ特定加算Ⅰベア加算から新加算Ⅳ</v>
      </c>
      <c r="CE6" s="752" t="n">
        <f aca="false">BD6-AD$3</f>
        <v>-0.079</v>
      </c>
      <c r="CF6" s="752" t="n">
        <f aca="false">BE6-AE$3</f>
        <v>-0.079</v>
      </c>
      <c r="CG6" s="752" t="n">
        <f aca="false">BF6-AF$3</f>
        <v>-0.079</v>
      </c>
      <c r="CH6" s="752" t="n">
        <f aca="false">BG6-AG$3</f>
        <v>-0.027</v>
      </c>
      <c r="CI6" s="752" t="n">
        <f aca="false">BH6-AH$3</f>
        <v>-0.018</v>
      </c>
      <c r="CJ6" s="752" t="n">
        <f aca="false">BI6-AI$3</f>
        <v>-0.018</v>
      </c>
      <c r="CK6" s="752" t="n">
        <f aca="false">BJ6-AJ$3</f>
        <v>-0.024</v>
      </c>
      <c r="CL6" s="752" t="n">
        <f aca="false">BK6-AK$3</f>
        <v>-0.027</v>
      </c>
      <c r="CM6" s="752" t="n">
        <f aca="false">BL6-AL$3</f>
        <v>-0.027</v>
      </c>
      <c r="CN6" s="752" t="n">
        <f aca="false">BM6-AM$3</f>
        <v>-0.036</v>
      </c>
      <c r="CO6" s="752" t="n">
        <f aca="false">BN6-AN$3</f>
        <v>-0.028</v>
      </c>
      <c r="CP6" s="752" t="n">
        <f aca="false">BO6-AO$3</f>
        <v>-0.028</v>
      </c>
      <c r="CQ6" s="752" t="n">
        <f aca="false">BP6-AP$3</f>
        <v>-0.04</v>
      </c>
      <c r="CR6" s="752" t="n">
        <f aca="false">BQ6-AQ$3</f>
        <v>-0.036</v>
      </c>
      <c r="CS6" s="752" t="n">
        <f aca="false">BR6-AR$3</f>
        <v>-0.036</v>
      </c>
      <c r="CT6" s="752" t="n">
        <f aca="false">BS6-AS$3</f>
        <v>-0.036</v>
      </c>
      <c r="CU6" s="752" t="n">
        <f aca="false">BT6-AT$3</f>
        <v>-0.024</v>
      </c>
      <c r="CV6" s="752" t="n">
        <f aca="false">BU6-AU$3</f>
        <v>-0.024</v>
      </c>
      <c r="CW6" s="752" t="n">
        <f aca="false">BV6-AV$3</f>
        <v>-0.017</v>
      </c>
      <c r="CX6" s="752" t="n">
        <f aca="false">BW6-AW$3</f>
        <v>-0.017</v>
      </c>
      <c r="CY6" s="752" t="n">
        <f aca="false">BX6-AX$3</f>
        <v>-0.017</v>
      </c>
      <c r="CZ6" s="752" t="n">
        <f aca="false">BY6-AY$3</f>
        <v>-0.079</v>
      </c>
      <c r="DA6" s="752" t="n">
        <f aca="false">BZ6-AZ$3</f>
        <v>-0.018</v>
      </c>
      <c r="DC6" s="759" t="s">
        <v>2172</v>
      </c>
      <c r="DD6" s="752" t="n">
        <f aca="false">CE6/BD6</f>
        <v>-0.544827586206896</v>
      </c>
      <c r="DE6" s="752" t="n">
        <f aca="false">CF6/BE6</f>
        <v>-0.544827586206896</v>
      </c>
      <c r="DF6" s="752" t="n">
        <f aca="false">CG6/BF6</f>
        <v>-0.544827586206896</v>
      </c>
      <c r="DG6" s="752" t="n">
        <f aca="false">CH6/BG6</f>
        <v>-0.428571428571429</v>
      </c>
      <c r="DH6" s="752" t="n">
        <f aca="false">CI6/BH6</f>
        <v>-0.28125</v>
      </c>
      <c r="DI6" s="752" t="n">
        <f aca="false">CJ6/BI6</f>
        <v>-0.28125</v>
      </c>
      <c r="DJ6" s="752" t="n">
        <f aca="false">CK6/BJ6</f>
        <v>-0.452830188679245</v>
      </c>
      <c r="DK6" s="752" t="n">
        <f aca="false">CL6/BK6</f>
        <v>-0.306818181818182</v>
      </c>
      <c r="DL6" s="752" t="n">
        <f aca="false">CM6/BL6</f>
        <v>-0.306818181818182</v>
      </c>
      <c r="DM6" s="752" t="n">
        <f aca="false">CN6/BM6</f>
        <v>-0.295081967213115</v>
      </c>
      <c r="DN6" s="752" t="n">
        <f aca="false">CO6/BN6</f>
        <v>-0.264150943396226</v>
      </c>
      <c r="DO6" s="752" t="n">
        <f aca="false">CP6/BO6</f>
        <v>-0.264150943396226</v>
      </c>
      <c r="DP6" s="752" t="n">
        <f aca="false">CQ6/BP6</f>
        <v>-0.32</v>
      </c>
      <c r="DQ6" s="752" t="n">
        <f aca="false">CR6/BQ6</f>
        <v>-0.4</v>
      </c>
      <c r="DR6" s="752" t="n">
        <f aca="false">CS6/BR6</f>
        <v>-0.4</v>
      </c>
      <c r="DS6" s="752" t="n">
        <f aca="false">CT6/BS6</f>
        <v>-0.4</v>
      </c>
      <c r="DT6" s="752" t="n">
        <f aca="false">CU6/BT6</f>
        <v>-0.545454545454545</v>
      </c>
      <c r="DU6" s="752" t="n">
        <f aca="false">CV6/BU6</f>
        <v>-0.545454545454545</v>
      </c>
      <c r="DV6" s="752" t="n">
        <f aca="false">CW6/BV6</f>
        <v>-0.586206896551724</v>
      </c>
      <c r="DW6" s="752" t="n">
        <f aca="false">CX6/BW6</f>
        <v>-0.586206896551724</v>
      </c>
      <c r="DX6" s="752" t="n">
        <f aca="false">CY6/BX6</f>
        <v>-0.586206896551724</v>
      </c>
      <c r="DY6" s="752" t="n">
        <f aca="false">CZ6/BY6</f>
        <v>-0.544827586206896</v>
      </c>
      <c r="DZ6" s="752" t="n">
        <f aca="false">DA6/BZ6</f>
        <v>-0.28125</v>
      </c>
    </row>
    <row r="7" customFormat="false" ht="13.5" hidden="false" customHeight="false" outlineLevel="0" collapsed="false">
      <c r="B7" s="747" t="n">
        <v>5</v>
      </c>
      <c r="C7" s="748" t="s">
        <v>321</v>
      </c>
      <c r="D7" s="699" t="n">
        <v>0.063</v>
      </c>
      <c r="E7" s="699" t="n">
        <v>0.063</v>
      </c>
      <c r="F7" s="699" t="n">
        <v>0.063</v>
      </c>
      <c r="G7" s="699" t="n">
        <v>0.021</v>
      </c>
      <c r="H7" s="699" t="n">
        <v>0.012</v>
      </c>
      <c r="I7" s="699" t="n">
        <v>0.012</v>
      </c>
      <c r="J7" s="699" t="n">
        <v>0.02</v>
      </c>
      <c r="K7" s="699" t="n">
        <v>0.018</v>
      </c>
      <c r="L7" s="699" t="n">
        <v>0.018</v>
      </c>
      <c r="M7" s="699" t="n">
        <v>0.031</v>
      </c>
      <c r="N7" s="699" t="n">
        <v>0.015</v>
      </c>
      <c r="O7" s="699" t="n">
        <v>0.015</v>
      </c>
      <c r="P7" s="699" t="n">
        <v>0.031</v>
      </c>
      <c r="Q7" s="699" t="n">
        <v>0.027</v>
      </c>
      <c r="R7" s="699" t="n">
        <v>0.027</v>
      </c>
      <c r="S7" s="699" t="n">
        <v>0.027</v>
      </c>
      <c r="T7" s="699" t="n">
        <v>0.021</v>
      </c>
      <c r="U7" s="699" t="n">
        <v>0.021</v>
      </c>
      <c r="V7" s="699" t="n">
        <v>0.015</v>
      </c>
      <c r="W7" s="699" t="n">
        <v>0.015</v>
      </c>
      <c r="X7" s="699" t="n">
        <v>0.015</v>
      </c>
      <c r="Y7" s="699" t="n">
        <v>0.063</v>
      </c>
      <c r="Z7" s="699" t="n">
        <v>0.012</v>
      </c>
      <c r="AB7" s="759" t="n">
        <v>5</v>
      </c>
      <c r="AC7" s="753" t="s">
        <v>2173</v>
      </c>
      <c r="AD7" s="699" t="n">
        <f aca="false">D3+D9+D10</f>
        <v>0.161</v>
      </c>
      <c r="AE7" s="699" t="n">
        <f aca="false">E3+E9+E10</f>
        <v>0.161</v>
      </c>
      <c r="AF7" s="699" t="n">
        <f aca="false">F3+F9+F10</f>
        <v>0.161</v>
      </c>
      <c r="AG7" s="699" t="n">
        <f aca="false">G3+G9+G10</f>
        <v>0.069</v>
      </c>
      <c r="AH7" s="699" t="n">
        <f aca="false">H3+H9+H10</f>
        <v>0.07</v>
      </c>
      <c r="AI7" s="699" t="n">
        <f aca="false">I3+I9+I10</f>
        <v>0.07</v>
      </c>
      <c r="AJ7" s="699" t="n">
        <f aca="false">J3+J9+J10</f>
        <v>0.057</v>
      </c>
      <c r="AK7" s="699" t="n">
        <f aca="false">K3+K9+K10</f>
        <v>0.097</v>
      </c>
      <c r="AL7" s="699" t="n">
        <f aca="false">L3+L9+L10</f>
        <v>0.097</v>
      </c>
      <c r="AM7" s="699" t="n">
        <f aca="false">M3+M9+M10</f>
        <v>0.127</v>
      </c>
      <c r="AN7" s="699" t="n">
        <f aca="false">N3+N9+N10</f>
        <v>0.119</v>
      </c>
      <c r="AO7" s="699" t="n">
        <f aca="false">O3+O9+O10</f>
        <v>0.119</v>
      </c>
      <c r="AP7" s="699" t="n">
        <f aca="false">P3+P9+P10</f>
        <v>0.134</v>
      </c>
      <c r="AQ7" s="699" t="n">
        <f aca="false">Q3+Q9+Q10</f>
        <v>0.099</v>
      </c>
      <c r="AR7" s="699" t="n">
        <f aca="false">R3+R9+R10</f>
        <v>0.099</v>
      </c>
      <c r="AS7" s="699" t="n">
        <f aca="false">S3+S9+S10</f>
        <v>0.099</v>
      </c>
      <c r="AT7" s="699" t="n">
        <f aca="false">T3+T9+T10</f>
        <v>0.047</v>
      </c>
      <c r="AU7" s="699" t="n">
        <f aca="false">U3+U9+U10</f>
        <v>0.047</v>
      </c>
      <c r="AV7" s="699" t="n">
        <f aca="false">V3+V9+V10</f>
        <v>0.031</v>
      </c>
      <c r="AW7" s="699" t="n">
        <f aca="false">W3+W9+W10</f>
        <v>0.031</v>
      </c>
      <c r="AX7" s="699" t="n">
        <f aca="false">X3+X9+X10</f>
        <v>0.031</v>
      </c>
      <c r="AY7" s="699" t="n">
        <f aca="false">Y3+Y9+Y10</f>
        <v>0.161</v>
      </c>
      <c r="AZ7" s="699" t="n">
        <f aca="false">Z3+Z9+Z10</f>
        <v>0.07</v>
      </c>
      <c r="BB7" s="759" t="n">
        <v>5</v>
      </c>
      <c r="BC7" s="753" t="s">
        <v>371</v>
      </c>
      <c r="BD7" s="699" t="n">
        <v>0.221</v>
      </c>
      <c r="BE7" s="699" t="n">
        <v>0.221</v>
      </c>
      <c r="BF7" s="699" t="n">
        <v>0.221</v>
      </c>
      <c r="BG7" s="699" t="n">
        <v>0.089</v>
      </c>
      <c r="BH7" s="699" t="n">
        <v>0.081</v>
      </c>
      <c r="BI7" s="699" t="n">
        <v>0.081</v>
      </c>
      <c r="BJ7" s="699" t="n">
        <v>0.076</v>
      </c>
      <c r="BK7" s="699" t="n">
        <v>0.113</v>
      </c>
      <c r="BL7" s="699" t="n">
        <v>0.113</v>
      </c>
      <c r="BM7" s="699" t="n">
        <v>0.158</v>
      </c>
      <c r="BN7" s="699" t="n">
        <v>0.132</v>
      </c>
      <c r="BO7" s="699" t="n">
        <v>0.132</v>
      </c>
      <c r="BP7" s="699" t="n">
        <v>0.163</v>
      </c>
      <c r="BQ7" s="699" t="n">
        <v>0.124</v>
      </c>
      <c r="BR7" s="699" t="n">
        <v>0.124</v>
      </c>
      <c r="BS7" s="699" t="n">
        <v>0.124</v>
      </c>
      <c r="BT7" s="699" t="n">
        <v>0.067</v>
      </c>
      <c r="BU7" s="699" t="n">
        <v>0.067</v>
      </c>
      <c r="BV7" s="699" t="n">
        <v>0.046</v>
      </c>
      <c r="BW7" s="699" t="n">
        <v>0.046</v>
      </c>
      <c r="BX7" s="699" t="n">
        <v>0.046</v>
      </c>
      <c r="BY7" s="699" t="n">
        <v>0.221</v>
      </c>
      <c r="BZ7" s="699" t="n">
        <v>0.081</v>
      </c>
      <c r="CB7" s="759" t="n">
        <v>2</v>
      </c>
      <c r="CC7" s="759" t="n">
        <v>1</v>
      </c>
      <c r="CD7" s="759" t="str">
        <f aca="false">VLOOKUP(CB7,$AB$3:$AC$21,2)&amp;"から"&amp;VLOOKUP(CC7,$BB$3:$BC$20,2)</f>
        <v>処遇加算Ⅰ特定加算Ⅰベア加算なしから新加算Ⅰ</v>
      </c>
      <c r="CE7" s="752" t="n">
        <f aca="false">BD3-AD$4</f>
        <v>0.045</v>
      </c>
      <c r="CF7" s="752" t="n">
        <f aca="false">BE3-AE$4</f>
        <v>0.045</v>
      </c>
      <c r="CG7" s="752" t="n">
        <f aca="false">BF3-AF$4</f>
        <v>0.045</v>
      </c>
      <c r="CH7" s="752" t="n">
        <f aca="false">BG3-AG$4</f>
        <v>0.021</v>
      </c>
      <c r="CI7" s="752" t="n">
        <f aca="false">BH3-AH$4</f>
        <v>0.021</v>
      </c>
      <c r="CJ7" s="752" t="n">
        <f aca="false">BI3-AI$4</f>
        <v>0.021</v>
      </c>
      <c r="CK7" s="752" t="n">
        <f aca="false">BJ3-AJ$4</f>
        <v>0.019</v>
      </c>
      <c r="CL7" s="752" t="n">
        <f aca="false">BK3-AK$4</f>
        <v>0.028</v>
      </c>
      <c r="CM7" s="752" t="n">
        <f aca="false">BL3-AL$4</f>
        <v>0.028</v>
      </c>
      <c r="CN7" s="752" t="n">
        <f aca="false">BM3-AM$4</f>
        <v>0.046</v>
      </c>
      <c r="CO7" s="752" t="n">
        <f aca="false">BN3-AN$4</f>
        <v>0.032</v>
      </c>
      <c r="CP7" s="752" t="n">
        <f aca="false">BO3-AO$4</f>
        <v>0.032</v>
      </c>
      <c r="CQ7" s="752" t="n">
        <f aca="false">BP3-AP$4</f>
        <v>0.044</v>
      </c>
      <c r="CR7" s="752" t="n">
        <f aca="false">BQ3-AQ$4</f>
        <v>0.03</v>
      </c>
      <c r="CS7" s="752" t="n">
        <f aca="false">BR3-AR$4</f>
        <v>0.03</v>
      </c>
      <c r="CT7" s="752" t="n">
        <f aca="false">BS3-AS$4</f>
        <v>0.03</v>
      </c>
      <c r="CU7" s="752" t="n">
        <f aca="false">BT3-AT$4</f>
        <v>0.015</v>
      </c>
      <c r="CV7" s="752" t="n">
        <f aca="false">BU3-AU$4</f>
        <v>0.015</v>
      </c>
      <c r="CW7" s="752" t="n">
        <f aca="false">BV3-AV$4</f>
        <v>0.01</v>
      </c>
      <c r="CX7" s="752" t="n">
        <f aca="false">BW3-AW$4</f>
        <v>0.01</v>
      </c>
      <c r="CY7" s="752" t="n">
        <f aca="false">BX3-AX$4</f>
        <v>0.01</v>
      </c>
      <c r="CZ7" s="752" t="n">
        <f aca="false">BY3-AY$4</f>
        <v>0.045</v>
      </c>
      <c r="DA7" s="752" t="n">
        <f aca="false">BZ3-AZ$4</f>
        <v>0.021</v>
      </c>
      <c r="DC7" s="759" t="s">
        <v>2174</v>
      </c>
      <c r="DD7" s="752" t="n">
        <f aca="false">CE7/BD3</f>
        <v>0.183673469387755</v>
      </c>
      <c r="DE7" s="752" t="n">
        <f aca="false">CF7/BE3</f>
        <v>0.183673469387755</v>
      </c>
      <c r="DF7" s="752" t="n">
        <f aca="false">CG7/BF3</f>
        <v>0.183673469387755</v>
      </c>
      <c r="DG7" s="752" t="n">
        <f aca="false">CH7/BG3</f>
        <v>0.21</v>
      </c>
      <c r="DH7" s="752" t="n">
        <f aca="false">CI7/BH3</f>
        <v>0.228260869565217</v>
      </c>
      <c r="DI7" s="752" t="n">
        <f aca="false">CJ7/BI3</f>
        <v>0.228260869565217</v>
      </c>
      <c r="DJ7" s="752" t="n">
        <f aca="false">CK7/BJ3</f>
        <v>0.220930232558139</v>
      </c>
      <c r="DK7" s="752" t="n">
        <f aca="false">CL7/BK3</f>
        <v>0.21875</v>
      </c>
      <c r="DL7" s="752" t="n">
        <f aca="false">CM7/BL3</f>
        <v>0.21875</v>
      </c>
      <c r="DM7" s="752" t="n">
        <f aca="false">CN7/BM3</f>
        <v>0.25414364640884</v>
      </c>
      <c r="DN7" s="752" t="n">
        <f aca="false">CO7/BN3</f>
        <v>0.214765100671141</v>
      </c>
      <c r="DO7" s="752" t="n">
        <f aca="false">CP7/BO3</f>
        <v>0.214765100671141</v>
      </c>
      <c r="DP7" s="752" t="n">
        <f aca="false">CQ7/BP3</f>
        <v>0.236559139784946</v>
      </c>
      <c r="DQ7" s="752" t="n">
        <f aca="false">CR7/BQ3</f>
        <v>0.214285714285714</v>
      </c>
      <c r="DR7" s="752" t="n">
        <f aca="false">CS7/BR3</f>
        <v>0.214285714285714</v>
      </c>
      <c r="DS7" s="752" t="n">
        <f aca="false">CT7/BS3</f>
        <v>0.214285714285714</v>
      </c>
      <c r="DT7" s="752" t="n">
        <f aca="false">CU7/BT3</f>
        <v>0.2</v>
      </c>
      <c r="DU7" s="752" t="n">
        <f aca="false">CV7/BU3</f>
        <v>0.2</v>
      </c>
      <c r="DV7" s="752" t="n">
        <f aca="false">CW7/BV3</f>
        <v>0.196078431372549</v>
      </c>
      <c r="DW7" s="752" t="n">
        <f aca="false">CX7/BW3</f>
        <v>0.196078431372549</v>
      </c>
      <c r="DX7" s="752" t="n">
        <f aca="false">CY7/BX3</f>
        <v>0.196078431372549</v>
      </c>
      <c r="DY7" s="752" t="n">
        <f aca="false">CZ7/BY3</f>
        <v>0.183673469387755</v>
      </c>
      <c r="DZ7" s="752" t="n">
        <f aca="false">DA7/BZ3</f>
        <v>0.228260869565217</v>
      </c>
    </row>
    <row r="8" customFormat="false" ht="13.5" hidden="false" customHeight="false" outlineLevel="0" collapsed="false">
      <c r="B8" s="747" t="n">
        <v>6</v>
      </c>
      <c r="C8" s="748" t="s">
        <v>318</v>
      </c>
      <c r="D8" s="699" t="n">
        <v>0.042</v>
      </c>
      <c r="E8" s="699" t="n">
        <v>0.042</v>
      </c>
      <c r="F8" s="699" t="n">
        <v>0.042</v>
      </c>
      <c r="G8" s="699" t="n">
        <v>0.015</v>
      </c>
      <c r="H8" s="699" t="n">
        <v>0.01</v>
      </c>
      <c r="I8" s="699" t="n">
        <v>0.01</v>
      </c>
      <c r="J8" s="699" t="n">
        <v>0.017</v>
      </c>
      <c r="K8" s="699" t="n">
        <v>0.012</v>
      </c>
      <c r="L8" s="699" t="n">
        <v>0.012</v>
      </c>
      <c r="M8" s="699" t="n">
        <v>0.024</v>
      </c>
      <c r="N8" s="699" t="n">
        <v>0.012</v>
      </c>
      <c r="O8" s="699" t="n">
        <v>0.012</v>
      </c>
      <c r="P8" s="699" t="n">
        <v>0.023</v>
      </c>
      <c r="Q8" s="699" t="n">
        <v>0.023</v>
      </c>
      <c r="R8" s="699" t="n">
        <v>0.023</v>
      </c>
      <c r="S8" s="699" t="n">
        <v>0.023</v>
      </c>
      <c r="T8" s="699" t="n">
        <v>0.017</v>
      </c>
      <c r="U8" s="699" t="n">
        <v>0.017</v>
      </c>
      <c r="V8" s="699" t="n">
        <v>0.011</v>
      </c>
      <c r="W8" s="699" t="n">
        <v>0.011</v>
      </c>
      <c r="X8" s="699" t="n">
        <v>0.011</v>
      </c>
      <c r="Y8" s="699" t="n">
        <v>0.042</v>
      </c>
      <c r="Z8" s="699" t="n">
        <v>0.01</v>
      </c>
      <c r="AB8" s="759" t="n">
        <v>6</v>
      </c>
      <c r="AC8" s="753" t="s">
        <v>2175</v>
      </c>
      <c r="AD8" s="760" t="n">
        <f aca="false">D3+D9+D11</f>
        <v>0.137</v>
      </c>
      <c r="AE8" s="760" t="n">
        <f aca="false">E3+E9+E11</f>
        <v>0.137</v>
      </c>
      <c r="AF8" s="760" t="n">
        <f aca="false">F3+F9+F11</f>
        <v>0.137</v>
      </c>
      <c r="AG8" s="760" t="n">
        <f aca="false">G3+G9+G11</f>
        <v>0.058</v>
      </c>
      <c r="AH8" s="760" t="n">
        <f aca="false">H3+H9+H11</f>
        <v>0.059</v>
      </c>
      <c r="AI8" s="760" t="n">
        <f aca="false">I3+I9+I11</f>
        <v>0.059</v>
      </c>
      <c r="AJ8" s="760" t="n">
        <f aca="false">J3+J9+J11</f>
        <v>0.047</v>
      </c>
      <c r="AK8" s="760" t="n">
        <f aca="false">K3+K9+K11</f>
        <v>0.082</v>
      </c>
      <c r="AL8" s="760" t="n">
        <f aca="false">L3+L9+L11</f>
        <v>0.082</v>
      </c>
      <c r="AM8" s="760" t="n">
        <f aca="false">M3+M9+M11</f>
        <v>0.104</v>
      </c>
      <c r="AN8" s="760" t="n">
        <f aca="false">N3+N9+N11</f>
        <v>0.102</v>
      </c>
      <c r="AO8" s="760" t="n">
        <f aca="false">O3+O9+O11</f>
        <v>0.102</v>
      </c>
      <c r="AP8" s="760" t="n">
        <f aca="false">P3+P9+P11</f>
        <v>0.111</v>
      </c>
      <c r="AQ8" s="760" t="n">
        <f aca="false">Q3+Q9+Q11</f>
        <v>0.083</v>
      </c>
      <c r="AR8" s="760" t="n">
        <f aca="false">R3+R9+R11</f>
        <v>0.083</v>
      </c>
      <c r="AS8" s="760" t="n">
        <f aca="false">S3+S9+S11</f>
        <v>0.083</v>
      </c>
      <c r="AT8" s="760" t="n">
        <f aca="false">T3+T9+T11</f>
        <v>0.039</v>
      </c>
      <c r="AU8" s="760" t="n">
        <f aca="false">U3+U9+U11</f>
        <v>0.039</v>
      </c>
      <c r="AV8" s="760" t="n">
        <f aca="false">V3+V9+V11</f>
        <v>0.026</v>
      </c>
      <c r="AW8" s="760" t="n">
        <f aca="false">W3+W9+W11</f>
        <v>0.026</v>
      </c>
      <c r="AX8" s="760" t="n">
        <f aca="false">X3+X9+X11</f>
        <v>0.026</v>
      </c>
      <c r="AY8" s="760" t="n">
        <f aca="false">Y3+Y9+Y11</f>
        <v>0.137</v>
      </c>
      <c r="AZ8" s="760" t="n">
        <f aca="false">Z3+Z9+Z11</f>
        <v>0.059</v>
      </c>
      <c r="BB8" s="759" t="n">
        <v>6</v>
      </c>
      <c r="BC8" s="753" t="s">
        <v>372</v>
      </c>
      <c r="BD8" s="699" t="n">
        <v>0.208</v>
      </c>
      <c r="BE8" s="699" t="n">
        <v>0.208</v>
      </c>
      <c r="BF8" s="699" t="n">
        <v>0.208</v>
      </c>
      <c r="BG8" s="699" t="n">
        <v>0.084</v>
      </c>
      <c r="BH8" s="699" t="n">
        <v>0.076</v>
      </c>
      <c r="BI8" s="699" t="n">
        <v>0.076</v>
      </c>
      <c r="BJ8" s="699" t="n">
        <v>0.073</v>
      </c>
      <c r="BK8" s="699" t="n">
        <v>0.106</v>
      </c>
      <c r="BL8" s="699" t="n">
        <v>0.106</v>
      </c>
      <c r="BM8" s="699" t="n">
        <v>0.153</v>
      </c>
      <c r="BN8" s="699" t="n">
        <v>0.121</v>
      </c>
      <c r="BO8" s="699" t="n">
        <v>0.121</v>
      </c>
      <c r="BP8" s="699" t="n">
        <v>0.156</v>
      </c>
      <c r="BQ8" s="699" t="n">
        <v>0.117</v>
      </c>
      <c r="BR8" s="699" t="n">
        <v>0.117</v>
      </c>
      <c r="BS8" s="699" t="n">
        <v>0.117</v>
      </c>
      <c r="BT8" s="699" t="n">
        <v>0.065</v>
      </c>
      <c r="BU8" s="699" t="n">
        <v>0.065</v>
      </c>
      <c r="BV8" s="699" t="n">
        <v>0.044</v>
      </c>
      <c r="BW8" s="699" t="n">
        <v>0.044</v>
      </c>
      <c r="BX8" s="699" t="n">
        <v>0.044</v>
      </c>
      <c r="BY8" s="699" t="n">
        <v>0.208</v>
      </c>
      <c r="BZ8" s="699" t="n">
        <v>0.076</v>
      </c>
      <c r="CB8" s="759" t="n">
        <v>2</v>
      </c>
      <c r="CC8" s="759" t="n">
        <v>2</v>
      </c>
      <c r="CD8" s="759" t="str">
        <f aca="false">VLOOKUP(CB8,$AB$3:$AC$21,2)&amp;"から"&amp;VLOOKUP(CC8,$BB$3:$BC$20,2)</f>
        <v>処遇加算Ⅰ特定加算Ⅰベア加算なしから新加算Ⅱ</v>
      </c>
      <c r="CE8" s="752" t="n">
        <f aca="false">BD4-AD$4</f>
        <v>0.024</v>
      </c>
      <c r="CF8" s="752" t="n">
        <f aca="false">BE4-AE$4</f>
        <v>0.024</v>
      </c>
      <c r="CG8" s="752" t="n">
        <f aca="false">BF4-AF$4</f>
        <v>0.024</v>
      </c>
      <c r="CH8" s="752" t="n">
        <f aca="false">BG4-AG$4</f>
        <v>0.015</v>
      </c>
      <c r="CI8" s="752" t="n">
        <f aca="false">BH4-AH$4</f>
        <v>0.019</v>
      </c>
      <c r="CJ8" s="752" t="n">
        <f aca="false">BI4-AI$4</f>
        <v>0.019</v>
      </c>
      <c r="CK8" s="752" t="n">
        <f aca="false">BJ4-AJ$4</f>
        <v>0.016</v>
      </c>
      <c r="CL8" s="752" t="n">
        <f aca="false">BK4-AK$4</f>
        <v>0.022</v>
      </c>
      <c r="CM8" s="752" t="n">
        <f aca="false">BL4-AL$4</f>
        <v>0.022</v>
      </c>
      <c r="CN8" s="752" t="n">
        <f aca="false">BM4-AM$4</f>
        <v>0.039</v>
      </c>
      <c r="CO8" s="752" t="n">
        <f aca="false">BN4-AN$4</f>
        <v>0.029</v>
      </c>
      <c r="CP8" s="752" t="n">
        <f aca="false">BO4-AO$4</f>
        <v>0.029</v>
      </c>
      <c r="CQ8" s="752" t="n">
        <f aca="false">BP4-AP$4</f>
        <v>0.036</v>
      </c>
      <c r="CR8" s="752" t="n">
        <f aca="false">BQ4-AQ$4</f>
        <v>0.026</v>
      </c>
      <c r="CS8" s="752" t="n">
        <f aca="false">BR4-AR$4</f>
        <v>0.026</v>
      </c>
      <c r="CT8" s="752" t="n">
        <f aca="false">BS4-AS$4</f>
        <v>0.026</v>
      </c>
      <c r="CU8" s="752" t="n">
        <f aca="false">BT4-AT$4</f>
        <v>0.011</v>
      </c>
      <c r="CV8" s="752" t="n">
        <f aca="false">BU4-AU$4</f>
        <v>0.011</v>
      </c>
      <c r="CW8" s="752" t="n">
        <f aca="false">BV4-AV$4</f>
        <v>0.006</v>
      </c>
      <c r="CX8" s="752" t="n">
        <f aca="false">BW4-AW$4</f>
        <v>0.006</v>
      </c>
      <c r="CY8" s="752" t="n">
        <f aca="false">BX4-AX$4</f>
        <v>0.006</v>
      </c>
      <c r="CZ8" s="752" t="n">
        <f aca="false">BY4-AY$4</f>
        <v>0.024</v>
      </c>
      <c r="DA8" s="752" t="n">
        <f aca="false">BZ4-AZ$4</f>
        <v>0.019</v>
      </c>
      <c r="DC8" s="759" t="s">
        <v>2176</v>
      </c>
      <c r="DD8" s="752" t="n">
        <f aca="false">CE8/BD4</f>
        <v>0.107142857142857</v>
      </c>
      <c r="DE8" s="752" t="n">
        <f aca="false">CF8/BE4</f>
        <v>0.107142857142857</v>
      </c>
      <c r="DF8" s="752" t="n">
        <f aca="false">CG8/BF4</f>
        <v>0.107142857142857</v>
      </c>
      <c r="DG8" s="752" t="n">
        <f aca="false">CH8/BG4</f>
        <v>0.159574468085106</v>
      </c>
      <c r="DH8" s="752" t="n">
        <f aca="false">CI8/BH4</f>
        <v>0.211111111111111</v>
      </c>
      <c r="DI8" s="752" t="n">
        <f aca="false">CJ8/BI4</f>
        <v>0.211111111111111</v>
      </c>
      <c r="DJ8" s="752" t="n">
        <f aca="false">CK8/BJ4</f>
        <v>0.192771084337349</v>
      </c>
      <c r="DK8" s="752" t="n">
        <f aca="false">CL8/BK4</f>
        <v>0.180327868852459</v>
      </c>
      <c r="DL8" s="752" t="n">
        <f aca="false">CM8/BL4</f>
        <v>0.180327868852459</v>
      </c>
      <c r="DM8" s="752" t="n">
        <f aca="false">CN8/BM4</f>
        <v>0.224137931034483</v>
      </c>
      <c r="DN8" s="752" t="n">
        <f aca="false">CO8/BN4</f>
        <v>0.198630136986301</v>
      </c>
      <c r="DO8" s="752" t="n">
        <f aca="false">CP8/BO4</f>
        <v>0.198630136986301</v>
      </c>
      <c r="DP8" s="752" t="n">
        <f aca="false">CQ8/BP4</f>
        <v>0.202247191011236</v>
      </c>
      <c r="DQ8" s="752" t="n">
        <f aca="false">CR8/BQ4</f>
        <v>0.191176470588235</v>
      </c>
      <c r="DR8" s="752" t="n">
        <f aca="false">CS8/BR4</f>
        <v>0.191176470588235</v>
      </c>
      <c r="DS8" s="752" t="n">
        <f aca="false">CT8/BS4</f>
        <v>0.191176470588235</v>
      </c>
      <c r="DT8" s="752" t="n">
        <f aca="false">CU8/BT4</f>
        <v>0.154929577464789</v>
      </c>
      <c r="DU8" s="752" t="n">
        <f aca="false">CV8/BU4</f>
        <v>0.154929577464789</v>
      </c>
      <c r="DV8" s="752" t="n">
        <f aca="false">CW8/BV4</f>
        <v>0.127659574468085</v>
      </c>
      <c r="DW8" s="752" t="n">
        <f aca="false">CX8/BW4</f>
        <v>0.127659574468085</v>
      </c>
      <c r="DX8" s="752" t="n">
        <f aca="false">CY8/BX4</f>
        <v>0.127659574468085</v>
      </c>
      <c r="DY8" s="752" t="n">
        <f aca="false">CZ8/BY4</f>
        <v>0.107142857142857</v>
      </c>
      <c r="DZ8" s="752" t="n">
        <f aca="false">DA8/BZ4</f>
        <v>0.211111111111111</v>
      </c>
    </row>
    <row r="9" customFormat="false" ht="13.5" hidden="false" customHeight="false" outlineLevel="0" collapsed="false">
      <c r="B9" s="747" t="n">
        <v>7</v>
      </c>
      <c r="C9" s="748" t="s">
        <v>323</v>
      </c>
      <c r="D9" s="699" t="n">
        <v>0</v>
      </c>
      <c r="E9" s="699" t="n">
        <v>0</v>
      </c>
      <c r="F9" s="699" t="n">
        <v>0</v>
      </c>
      <c r="G9" s="699" t="n">
        <v>0</v>
      </c>
      <c r="H9" s="699" t="n">
        <v>0</v>
      </c>
      <c r="I9" s="699" t="n">
        <v>0</v>
      </c>
      <c r="J9" s="699" t="n">
        <v>0</v>
      </c>
      <c r="K9" s="699" t="n">
        <v>0</v>
      </c>
      <c r="L9" s="699" t="n">
        <v>0</v>
      </c>
      <c r="M9" s="699" t="n">
        <v>0</v>
      </c>
      <c r="N9" s="699" t="n">
        <v>0</v>
      </c>
      <c r="O9" s="699" t="n">
        <v>0</v>
      </c>
      <c r="P9" s="699" t="n">
        <v>0</v>
      </c>
      <c r="Q9" s="699" t="n">
        <v>0</v>
      </c>
      <c r="R9" s="699" t="n">
        <v>0</v>
      </c>
      <c r="S9" s="699" t="n">
        <v>0</v>
      </c>
      <c r="T9" s="699" t="n">
        <v>0</v>
      </c>
      <c r="U9" s="699" t="n">
        <v>0</v>
      </c>
      <c r="V9" s="699" t="n">
        <v>0</v>
      </c>
      <c r="W9" s="699" t="n">
        <v>0</v>
      </c>
      <c r="X9" s="699" t="n">
        <v>0</v>
      </c>
      <c r="Y9" s="699" t="n">
        <v>0</v>
      </c>
      <c r="Z9" s="699" t="n">
        <v>0</v>
      </c>
      <c r="AB9" s="759" t="n">
        <v>7</v>
      </c>
      <c r="AC9" s="753" t="s">
        <v>2177</v>
      </c>
      <c r="AD9" s="699" t="n">
        <f aca="false">D4+D7+D10</f>
        <v>0.187</v>
      </c>
      <c r="AE9" s="699" t="n">
        <f aca="false">E4+E7+E10</f>
        <v>0.187</v>
      </c>
      <c r="AF9" s="699" t="n">
        <f aca="false">F4+F7+F10</f>
        <v>0.187</v>
      </c>
      <c r="AG9" s="699" t="n">
        <f aca="false">G4+G7+G10</f>
        <v>0.074</v>
      </c>
      <c r="AH9" s="699" t="n">
        <f aca="false">H4+H7+H10</f>
        <v>0.066</v>
      </c>
      <c r="AI9" s="699" t="n">
        <f aca="false">I4+I7+I10</f>
        <v>0.066</v>
      </c>
      <c r="AJ9" s="699" t="n">
        <f aca="false">J4+J7+J10</f>
        <v>0.064</v>
      </c>
      <c r="AK9" s="699" t="n">
        <f aca="false">K4+K7+K10</f>
        <v>0.093</v>
      </c>
      <c r="AL9" s="699" t="n">
        <f aca="false">L4+L7+L10</f>
        <v>0.093</v>
      </c>
      <c r="AM9" s="699" t="n">
        <f aca="false">M4+M7+M10</f>
        <v>0.13</v>
      </c>
      <c r="AN9" s="699" t="n">
        <f aca="false">N4+N7+N10</f>
        <v>0.106</v>
      </c>
      <c r="AO9" s="699" t="n">
        <f aca="false">O4+O7+O10</f>
        <v>0.106</v>
      </c>
      <c r="AP9" s="699" t="n">
        <f aca="false">P4+P7+P10</f>
        <v>0.135</v>
      </c>
      <c r="AQ9" s="699" t="n">
        <f aca="false">Q4+Q7+Q10</f>
        <v>0.103</v>
      </c>
      <c r="AR9" s="699" t="n">
        <f aca="false">R4+R7+R10</f>
        <v>0.103</v>
      </c>
      <c r="AS9" s="699" t="n">
        <f aca="false">S4+S7+S10</f>
        <v>0.103</v>
      </c>
      <c r="AT9" s="699" t="n">
        <f aca="false">T4+T7+T10</f>
        <v>0.058</v>
      </c>
      <c r="AU9" s="699" t="n">
        <f aca="false">U4+U7+U10</f>
        <v>0.058</v>
      </c>
      <c r="AV9" s="699" t="n">
        <f aca="false">V4+V7+V10</f>
        <v>0.039</v>
      </c>
      <c r="AW9" s="699" t="n">
        <f aca="false">W4+W7+W10</f>
        <v>0.039</v>
      </c>
      <c r="AX9" s="699" t="n">
        <f aca="false">X4+X7+X10</f>
        <v>0.039</v>
      </c>
      <c r="AY9" s="699" t="n">
        <f aca="false">Y4+Y7+Y10</f>
        <v>0.187</v>
      </c>
      <c r="AZ9" s="699" t="n">
        <f aca="false">Z4+Z7+Z10</f>
        <v>0.066</v>
      </c>
      <c r="BB9" s="759" t="n">
        <v>7</v>
      </c>
      <c r="BC9" s="753" t="s">
        <v>373</v>
      </c>
      <c r="BD9" s="699" t="n">
        <v>0.2</v>
      </c>
      <c r="BE9" s="699" t="n">
        <v>0.2</v>
      </c>
      <c r="BF9" s="699" t="n">
        <v>0.2</v>
      </c>
      <c r="BG9" s="699" t="n">
        <v>0.083</v>
      </c>
      <c r="BH9" s="699" t="n">
        <v>0.079</v>
      </c>
      <c r="BI9" s="699" t="n">
        <v>0.079</v>
      </c>
      <c r="BJ9" s="699" t="n">
        <v>0.073</v>
      </c>
      <c r="BK9" s="699" t="n">
        <v>0.107</v>
      </c>
      <c r="BL9" s="699" t="n">
        <v>0.107</v>
      </c>
      <c r="BM9" s="699" t="n">
        <v>0.151</v>
      </c>
      <c r="BN9" s="699" t="n">
        <v>0.129</v>
      </c>
      <c r="BO9" s="699" t="n">
        <v>0.129</v>
      </c>
      <c r="BP9" s="699" t="n">
        <v>0.155</v>
      </c>
      <c r="BQ9" s="699" t="n">
        <v>0.12</v>
      </c>
      <c r="BR9" s="699" t="n">
        <v>0.12</v>
      </c>
      <c r="BS9" s="699" t="n">
        <v>0.12</v>
      </c>
      <c r="BT9" s="699" t="n">
        <v>0.063</v>
      </c>
      <c r="BU9" s="699" t="n">
        <v>0.063</v>
      </c>
      <c r="BV9" s="699" t="n">
        <v>0.042</v>
      </c>
      <c r="BW9" s="699" t="n">
        <v>0.042</v>
      </c>
      <c r="BX9" s="699" t="n">
        <v>0.042</v>
      </c>
      <c r="BY9" s="699" t="n">
        <v>0.2</v>
      </c>
      <c r="BZ9" s="699" t="n">
        <v>0.079</v>
      </c>
      <c r="CB9" s="759" t="n">
        <v>2</v>
      </c>
      <c r="CC9" s="759" t="n">
        <v>3</v>
      </c>
      <c r="CD9" s="759" t="str">
        <f aca="false">VLOOKUP(CB9,$AB$3:$AC$21,2)&amp;"から"&amp;VLOOKUP(CC9,$BB$3:$BC$20,2)</f>
        <v>処遇加算Ⅰ特定加算Ⅰベア加算なしから新加算Ⅲ</v>
      </c>
      <c r="CE9" s="752" t="n">
        <f aca="false">BD5-AD$4</f>
        <v>-0.018</v>
      </c>
      <c r="CF9" s="752" t="n">
        <f aca="false">BE5-AE$4</f>
        <v>-0.018</v>
      </c>
      <c r="CG9" s="752" t="n">
        <f aca="false">BF5-AF$4</f>
        <v>-0.018</v>
      </c>
      <c r="CH9" s="752" t="n">
        <f aca="false">BG5-AG$4</f>
        <v>0</v>
      </c>
      <c r="CI9" s="752" t="n">
        <f aca="false">BH5-AH$4</f>
        <v>0.009</v>
      </c>
      <c r="CJ9" s="752" t="n">
        <f aca="false">BI5-AI$4</f>
        <v>0.009</v>
      </c>
      <c r="CK9" s="752" t="n">
        <f aca="false">BJ5-AJ$4</f>
        <v>-0.001</v>
      </c>
      <c r="CL9" s="752" t="n">
        <f aca="false">BK5-AK$4</f>
        <v>0.00999999999999998</v>
      </c>
      <c r="CM9" s="752" t="n">
        <f aca="false">BL5-AL$4</f>
        <v>0.00999999999999998</v>
      </c>
      <c r="CN9" s="752" t="n">
        <f aca="false">BM5-AM$4</f>
        <v>0.015</v>
      </c>
      <c r="CO9" s="752" t="n">
        <f aca="false">BN5-AN$4</f>
        <v>0.017</v>
      </c>
      <c r="CP9" s="752" t="n">
        <f aca="false">BO5-AO$4</f>
        <v>0.017</v>
      </c>
      <c r="CQ9" s="752" t="n">
        <f aca="false">BP5-AP$4</f>
        <v>0.013</v>
      </c>
      <c r="CR9" s="752" t="n">
        <f aca="false">BQ5-AQ$4</f>
        <v>0.00299999999999999</v>
      </c>
      <c r="CS9" s="752" t="n">
        <f aca="false">BR5-AR$4</f>
        <v>0.00299999999999999</v>
      </c>
      <c r="CT9" s="752" t="n">
        <f aca="false">BS5-AS$4</f>
        <v>0.00299999999999999</v>
      </c>
      <c r="CU9" s="752" t="n">
        <f aca="false">BT5-AT$4</f>
        <v>-0.00599999999999999</v>
      </c>
      <c r="CV9" s="752" t="n">
        <f aca="false">BU5-AU$4</f>
        <v>-0.00599999999999999</v>
      </c>
      <c r="CW9" s="752" t="n">
        <f aca="false">BV5-AV$4</f>
        <v>-0.005</v>
      </c>
      <c r="CX9" s="752" t="n">
        <f aca="false">BW5-AW$4</f>
        <v>-0.005</v>
      </c>
      <c r="CY9" s="752" t="n">
        <f aca="false">BX5-AX$4</f>
        <v>-0.005</v>
      </c>
      <c r="CZ9" s="752" t="n">
        <f aca="false">BY5-AY$4</f>
        <v>-0.018</v>
      </c>
      <c r="DA9" s="752" t="n">
        <f aca="false">BZ5-AZ$4</f>
        <v>0.009</v>
      </c>
      <c r="DC9" s="759" t="s">
        <v>2178</v>
      </c>
      <c r="DD9" s="752" t="n">
        <f aca="false">CE9/BD5</f>
        <v>-0.098901098901099</v>
      </c>
      <c r="DE9" s="752" t="n">
        <f aca="false">CF9/BE5</f>
        <v>-0.098901098901099</v>
      </c>
      <c r="DF9" s="752" t="n">
        <f aca="false">CG9/BF5</f>
        <v>-0.098901098901099</v>
      </c>
      <c r="DG9" s="752" t="n">
        <f aca="false">CH9/BG5</f>
        <v>0</v>
      </c>
      <c r="DH9" s="752" t="n">
        <f aca="false">CI9/BH5</f>
        <v>0.1125</v>
      </c>
      <c r="DI9" s="752" t="n">
        <f aca="false">CJ9/BI5</f>
        <v>0.1125</v>
      </c>
      <c r="DJ9" s="752" t="n">
        <f aca="false">CK9/BJ5</f>
        <v>-0.0151515151515152</v>
      </c>
      <c r="DK9" s="752" t="n">
        <f aca="false">CL9/BK5</f>
        <v>0.0909090909090907</v>
      </c>
      <c r="DL9" s="752" t="n">
        <f aca="false">CM9/BL5</f>
        <v>0.0909090909090907</v>
      </c>
      <c r="DM9" s="752" t="n">
        <f aca="false">CN9/BM5</f>
        <v>0.0999999999999999</v>
      </c>
      <c r="DN9" s="752" t="n">
        <f aca="false">CO9/BN5</f>
        <v>0.126865671641791</v>
      </c>
      <c r="DO9" s="752" t="n">
        <f aca="false">CP9/BO5</f>
        <v>0.126865671641791</v>
      </c>
      <c r="DP9" s="752" t="n">
        <f aca="false">CQ9/BP5</f>
        <v>0.0838709677419354</v>
      </c>
      <c r="DQ9" s="752" t="n">
        <f aca="false">CR9/BQ5</f>
        <v>0.0265486725663716</v>
      </c>
      <c r="DR9" s="752" t="n">
        <f aca="false">CS9/BR5</f>
        <v>0.0265486725663716</v>
      </c>
      <c r="DS9" s="752" t="n">
        <f aca="false">CT9/BS5</f>
        <v>0.0265486725663716</v>
      </c>
      <c r="DT9" s="752" t="n">
        <f aca="false">CU9/BT5</f>
        <v>-0.111111111111111</v>
      </c>
      <c r="DU9" s="752" t="n">
        <f aca="false">CV9/BU5</f>
        <v>-0.111111111111111</v>
      </c>
      <c r="DV9" s="752" t="n">
        <f aca="false">CW9/BV5</f>
        <v>-0.138888888888889</v>
      </c>
      <c r="DW9" s="752" t="n">
        <f aca="false">CX9/BW5</f>
        <v>-0.138888888888889</v>
      </c>
      <c r="DX9" s="752" t="n">
        <f aca="false">CY9/BX5</f>
        <v>-0.138888888888889</v>
      </c>
      <c r="DY9" s="752" t="n">
        <f aca="false">CZ9/BY5</f>
        <v>-0.098901098901099</v>
      </c>
      <c r="DZ9" s="752" t="n">
        <f aca="false">DA9/BZ5</f>
        <v>0.1125</v>
      </c>
    </row>
    <row r="10" customFormat="false" ht="13.5" hidden="false" customHeight="false" outlineLevel="0" collapsed="false">
      <c r="B10" s="747" t="n">
        <v>8</v>
      </c>
      <c r="C10" s="753" t="s">
        <v>322</v>
      </c>
      <c r="D10" s="699" t="n">
        <v>0.024</v>
      </c>
      <c r="E10" s="699" t="n">
        <v>0.024</v>
      </c>
      <c r="F10" s="699" t="n">
        <v>0.024</v>
      </c>
      <c r="G10" s="699" t="n">
        <v>0.011</v>
      </c>
      <c r="H10" s="699" t="n">
        <v>0.011</v>
      </c>
      <c r="I10" s="699" t="n">
        <v>0.011</v>
      </c>
      <c r="J10" s="699" t="n">
        <v>0.01</v>
      </c>
      <c r="K10" s="699" t="n">
        <v>0.015</v>
      </c>
      <c r="L10" s="699" t="n">
        <v>0.015</v>
      </c>
      <c r="M10" s="699" t="n">
        <v>0.023</v>
      </c>
      <c r="N10" s="699" t="n">
        <v>0.017</v>
      </c>
      <c r="O10" s="699" t="n">
        <v>0.017</v>
      </c>
      <c r="P10" s="699" t="n">
        <v>0.023</v>
      </c>
      <c r="Q10" s="699" t="n">
        <v>0.016</v>
      </c>
      <c r="R10" s="699" t="n">
        <v>0.016</v>
      </c>
      <c r="S10" s="699" t="n">
        <v>0.016</v>
      </c>
      <c r="T10" s="699" t="n">
        <v>0.008</v>
      </c>
      <c r="U10" s="699" t="n">
        <v>0.008</v>
      </c>
      <c r="V10" s="699" t="n">
        <v>0.005</v>
      </c>
      <c r="W10" s="699" t="n">
        <v>0.005</v>
      </c>
      <c r="X10" s="699" t="n">
        <v>0.005</v>
      </c>
      <c r="Y10" s="699" t="n">
        <v>0.024</v>
      </c>
      <c r="Z10" s="699" t="n">
        <v>0.011</v>
      </c>
      <c r="AB10" s="759" t="n">
        <v>8</v>
      </c>
      <c r="AC10" s="753" t="s">
        <v>2179</v>
      </c>
      <c r="AD10" s="699" t="n">
        <f aca="false">D4+D7+D11</f>
        <v>0.163</v>
      </c>
      <c r="AE10" s="699" t="n">
        <f aca="false">E4+E7+E11</f>
        <v>0.163</v>
      </c>
      <c r="AF10" s="699" t="n">
        <f aca="false">F4+F7+F11</f>
        <v>0.163</v>
      </c>
      <c r="AG10" s="699" t="n">
        <f aca="false">G4+G7+G11</f>
        <v>0.063</v>
      </c>
      <c r="AH10" s="699" t="n">
        <f aca="false">H4+H7+H11</f>
        <v>0.055</v>
      </c>
      <c r="AI10" s="699" t="n">
        <f aca="false">I4+I7+I11</f>
        <v>0.055</v>
      </c>
      <c r="AJ10" s="699" t="n">
        <f aca="false">J4+J7+J11</f>
        <v>0.054</v>
      </c>
      <c r="AK10" s="699" t="n">
        <f aca="false">K4+K7+K11</f>
        <v>0.078</v>
      </c>
      <c r="AL10" s="699" t="n">
        <f aca="false">L4+L7+L11</f>
        <v>0.078</v>
      </c>
      <c r="AM10" s="699" t="n">
        <f aca="false">M4+M7+M11</f>
        <v>0.107</v>
      </c>
      <c r="AN10" s="699" t="n">
        <f aca="false">N4+N7+N11</f>
        <v>0.089</v>
      </c>
      <c r="AO10" s="699" t="n">
        <f aca="false">O4+O7+O11</f>
        <v>0.089</v>
      </c>
      <c r="AP10" s="699" t="n">
        <f aca="false">P4+P7+P11</f>
        <v>0.112</v>
      </c>
      <c r="AQ10" s="699" t="n">
        <f aca="false">Q4+Q7+Q11</f>
        <v>0.087</v>
      </c>
      <c r="AR10" s="699" t="n">
        <f aca="false">R4+R7+R11</f>
        <v>0.087</v>
      </c>
      <c r="AS10" s="699" t="n">
        <f aca="false">S4+S7+S11</f>
        <v>0.087</v>
      </c>
      <c r="AT10" s="699" t="n">
        <f aca="false">T4+T7+T11</f>
        <v>0.05</v>
      </c>
      <c r="AU10" s="699" t="n">
        <f aca="false">U4+U7+U11</f>
        <v>0.05</v>
      </c>
      <c r="AV10" s="699" t="n">
        <f aca="false">V4+V7+V11</f>
        <v>0.034</v>
      </c>
      <c r="AW10" s="699" t="n">
        <f aca="false">W4+W7+W11</f>
        <v>0.034</v>
      </c>
      <c r="AX10" s="699" t="n">
        <f aca="false">X4+X7+X11</f>
        <v>0.034</v>
      </c>
      <c r="AY10" s="699" t="n">
        <f aca="false">Y4+Y7+Y11</f>
        <v>0.163</v>
      </c>
      <c r="AZ10" s="699" t="n">
        <f aca="false">Z4+Z7+Z11</f>
        <v>0.055</v>
      </c>
      <c r="BB10" s="759" t="n">
        <v>8</v>
      </c>
      <c r="BC10" s="753" t="s">
        <v>374</v>
      </c>
      <c r="BD10" s="699" t="n">
        <v>0.187</v>
      </c>
      <c r="BE10" s="699" t="n">
        <v>0.187</v>
      </c>
      <c r="BF10" s="699" t="n">
        <v>0.187</v>
      </c>
      <c r="BG10" s="699" t="n">
        <v>0.078</v>
      </c>
      <c r="BH10" s="699" t="n">
        <v>0.074</v>
      </c>
      <c r="BI10" s="699" t="n">
        <v>0.074</v>
      </c>
      <c r="BJ10" s="699" t="n">
        <v>0.07</v>
      </c>
      <c r="BK10" s="699" t="n">
        <v>0.1</v>
      </c>
      <c r="BL10" s="699" t="n">
        <v>0.1</v>
      </c>
      <c r="BM10" s="699" t="n">
        <v>0.146</v>
      </c>
      <c r="BN10" s="699" t="n">
        <v>0.118</v>
      </c>
      <c r="BO10" s="699" t="n">
        <v>0.118</v>
      </c>
      <c r="BP10" s="699" t="n">
        <v>0.148</v>
      </c>
      <c r="BQ10" s="699" t="n">
        <v>0.113</v>
      </c>
      <c r="BR10" s="699" t="n">
        <v>0.113</v>
      </c>
      <c r="BS10" s="699" t="n">
        <v>0.113</v>
      </c>
      <c r="BT10" s="699" t="n">
        <v>0.061</v>
      </c>
      <c r="BU10" s="699" t="n">
        <v>0.061</v>
      </c>
      <c r="BV10" s="699" t="n">
        <v>0.04</v>
      </c>
      <c r="BW10" s="699" t="n">
        <v>0.04</v>
      </c>
      <c r="BX10" s="699" t="n">
        <v>0.04</v>
      </c>
      <c r="BY10" s="699" t="n">
        <v>0.187</v>
      </c>
      <c r="BZ10" s="699" t="n">
        <v>0.074</v>
      </c>
      <c r="CB10" s="759" t="n">
        <v>2</v>
      </c>
      <c r="CC10" s="759" t="n">
        <v>4</v>
      </c>
      <c r="CD10" s="759" t="str">
        <f aca="false">VLOOKUP(CB10,$AB$3:$AC$21,2)&amp;"から"&amp;VLOOKUP(CC10,$BB$3:$BC$20,2)</f>
        <v>処遇加算Ⅰ特定加算Ⅰベア加算なしから新加算Ⅳ</v>
      </c>
      <c r="CE10" s="752" t="n">
        <f aca="false">BD6-AD$4</f>
        <v>-0.055</v>
      </c>
      <c r="CF10" s="752" t="n">
        <f aca="false">BE6-AE$4</f>
        <v>-0.055</v>
      </c>
      <c r="CG10" s="752" t="n">
        <f aca="false">BF6-AF$4</f>
        <v>-0.055</v>
      </c>
      <c r="CH10" s="752" t="n">
        <f aca="false">BG6-AG$4</f>
        <v>-0.016</v>
      </c>
      <c r="CI10" s="752" t="n">
        <f aca="false">BH6-AH$4</f>
        <v>-0.00700000000000001</v>
      </c>
      <c r="CJ10" s="752" t="n">
        <f aca="false">BI6-AI$4</f>
        <v>-0.00700000000000001</v>
      </c>
      <c r="CK10" s="752" t="n">
        <f aca="false">BJ6-AJ$4</f>
        <v>-0.014</v>
      </c>
      <c r="CL10" s="752" t="n">
        <f aca="false">BK6-AK$4</f>
        <v>-0.012</v>
      </c>
      <c r="CM10" s="752" t="n">
        <f aca="false">BL6-AL$4</f>
        <v>-0.012</v>
      </c>
      <c r="CN10" s="752" t="n">
        <f aca="false">BM6-AM$4</f>
        <v>-0.013</v>
      </c>
      <c r="CO10" s="752" t="n">
        <f aca="false">BN6-AN$4</f>
        <v>-0.011</v>
      </c>
      <c r="CP10" s="752" t="n">
        <f aca="false">BO6-AO$4</f>
        <v>-0.011</v>
      </c>
      <c r="CQ10" s="752" t="n">
        <f aca="false">BP6-AP$4</f>
        <v>-0.017</v>
      </c>
      <c r="CR10" s="752" t="n">
        <f aca="false">BQ6-AQ$4</f>
        <v>-0.02</v>
      </c>
      <c r="CS10" s="752" t="n">
        <f aca="false">BR6-AR$4</f>
        <v>-0.02</v>
      </c>
      <c r="CT10" s="752" t="n">
        <f aca="false">BS6-AS$4</f>
        <v>-0.02</v>
      </c>
      <c r="CU10" s="752" t="n">
        <f aca="false">BT6-AT$4</f>
        <v>-0.016</v>
      </c>
      <c r="CV10" s="752" t="n">
        <f aca="false">BU6-AU$4</f>
        <v>-0.016</v>
      </c>
      <c r="CW10" s="752" t="n">
        <f aca="false">BV6-AV$4</f>
        <v>-0.012</v>
      </c>
      <c r="CX10" s="752" t="n">
        <f aca="false">BW6-AW$4</f>
        <v>-0.012</v>
      </c>
      <c r="CY10" s="752" t="n">
        <f aca="false">BX6-AX$4</f>
        <v>-0.012</v>
      </c>
      <c r="CZ10" s="752" t="n">
        <f aca="false">BY6-AY$4</f>
        <v>-0.055</v>
      </c>
      <c r="DA10" s="752" t="n">
        <f aca="false">BZ6-AZ$4</f>
        <v>-0.00700000000000001</v>
      </c>
      <c r="DC10" s="759" t="s">
        <v>2180</v>
      </c>
      <c r="DD10" s="752" t="n">
        <f aca="false">CE10/BD6</f>
        <v>-0.379310344827586</v>
      </c>
      <c r="DE10" s="752" t="n">
        <f aca="false">CF10/BE6</f>
        <v>-0.379310344827586</v>
      </c>
      <c r="DF10" s="752" t="n">
        <f aca="false">CG10/BF6</f>
        <v>-0.379310344827586</v>
      </c>
      <c r="DG10" s="752" t="n">
        <f aca="false">CH10/BG6</f>
        <v>-0.253968253968254</v>
      </c>
      <c r="DH10" s="752" t="n">
        <f aca="false">CI10/BH6</f>
        <v>-0.109375</v>
      </c>
      <c r="DI10" s="752" t="n">
        <f aca="false">CJ10/BI6</f>
        <v>-0.109375</v>
      </c>
      <c r="DJ10" s="752" t="n">
        <f aca="false">CK10/BJ6</f>
        <v>-0.264150943396226</v>
      </c>
      <c r="DK10" s="752" t="n">
        <f aca="false">CL10/BK6</f>
        <v>-0.136363636363637</v>
      </c>
      <c r="DL10" s="752" t="n">
        <f aca="false">CM10/BL6</f>
        <v>-0.136363636363637</v>
      </c>
      <c r="DM10" s="752" t="n">
        <f aca="false">CN10/BM6</f>
        <v>-0.10655737704918</v>
      </c>
      <c r="DN10" s="752" t="n">
        <f aca="false">CO10/BN6</f>
        <v>-0.10377358490566</v>
      </c>
      <c r="DO10" s="752" t="n">
        <f aca="false">CP10/BO6</f>
        <v>-0.10377358490566</v>
      </c>
      <c r="DP10" s="752" t="n">
        <f aca="false">CQ10/BP6</f>
        <v>-0.136</v>
      </c>
      <c r="DQ10" s="752" t="n">
        <f aca="false">CR10/BQ6</f>
        <v>-0.222222222222222</v>
      </c>
      <c r="DR10" s="752" t="n">
        <f aca="false">CS10/BR6</f>
        <v>-0.222222222222222</v>
      </c>
      <c r="DS10" s="752" t="n">
        <f aca="false">CT10/BS6</f>
        <v>-0.222222222222222</v>
      </c>
      <c r="DT10" s="752" t="n">
        <f aca="false">CU10/BT6</f>
        <v>-0.363636363636363</v>
      </c>
      <c r="DU10" s="752" t="n">
        <f aca="false">CV10/BU6</f>
        <v>-0.363636363636363</v>
      </c>
      <c r="DV10" s="752" t="n">
        <f aca="false">CW10/BV6</f>
        <v>-0.413793103448275</v>
      </c>
      <c r="DW10" s="752" t="n">
        <f aca="false">CX10/BW6</f>
        <v>-0.413793103448275</v>
      </c>
      <c r="DX10" s="752" t="n">
        <f aca="false">CY10/BX6</f>
        <v>-0.413793103448275</v>
      </c>
      <c r="DY10" s="752" t="n">
        <f aca="false">CZ10/BY6</f>
        <v>-0.379310344827586</v>
      </c>
      <c r="DZ10" s="752" t="n">
        <f aca="false">DA10/BZ6</f>
        <v>-0.109375</v>
      </c>
    </row>
    <row r="11" customFormat="false" ht="13.5" hidden="false" customHeight="false" outlineLevel="0" collapsed="false">
      <c r="B11" s="747" t="n">
        <v>9</v>
      </c>
      <c r="C11" s="748" t="s">
        <v>319</v>
      </c>
      <c r="D11" s="699" t="n">
        <v>0</v>
      </c>
      <c r="E11" s="699" t="n">
        <v>0</v>
      </c>
      <c r="F11" s="699" t="n">
        <v>0</v>
      </c>
      <c r="G11" s="699" t="n">
        <v>0</v>
      </c>
      <c r="H11" s="699" t="n">
        <v>0</v>
      </c>
      <c r="I11" s="699" t="n">
        <v>0</v>
      </c>
      <c r="J11" s="699" t="n">
        <v>0</v>
      </c>
      <c r="K11" s="699" t="n">
        <v>0</v>
      </c>
      <c r="L11" s="699" t="n">
        <v>0</v>
      </c>
      <c r="M11" s="699" t="n">
        <v>0</v>
      </c>
      <c r="N11" s="699" t="n">
        <v>0</v>
      </c>
      <c r="O11" s="699" t="n">
        <v>0</v>
      </c>
      <c r="P11" s="699" t="n">
        <v>0</v>
      </c>
      <c r="Q11" s="699" t="n">
        <v>0</v>
      </c>
      <c r="R11" s="699" t="n">
        <v>0</v>
      </c>
      <c r="S11" s="699" t="n">
        <v>0</v>
      </c>
      <c r="T11" s="699" t="n">
        <v>0</v>
      </c>
      <c r="U11" s="699" t="n">
        <v>0</v>
      </c>
      <c r="V11" s="699" t="n">
        <v>0</v>
      </c>
      <c r="W11" s="699" t="n">
        <v>0</v>
      </c>
      <c r="X11" s="699" t="n">
        <v>0</v>
      </c>
      <c r="Y11" s="699" t="n">
        <v>0</v>
      </c>
      <c r="Z11" s="699" t="n">
        <v>0</v>
      </c>
      <c r="AB11" s="759" t="n">
        <v>9</v>
      </c>
      <c r="AC11" s="753" t="s">
        <v>2181</v>
      </c>
      <c r="AD11" s="699" t="n">
        <f aca="false">D4+D8+D10</f>
        <v>0.166</v>
      </c>
      <c r="AE11" s="699" t="n">
        <f aca="false">E4+E8+E10</f>
        <v>0.166</v>
      </c>
      <c r="AF11" s="699" t="n">
        <f aca="false">F4+F8+F10</f>
        <v>0.166</v>
      </c>
      <c r="AG11" s="699" t="n">
        <f aca="false">G4+G8+G10</f>
        <v>0.068</v>
      </c>
      <c r="AH11" s="699" t="n">
        <f aca="false">H4+H8+H10</f>
        <v>0.064</v>
      </c>
      <c r="AI11" s="699" t="n">
        <f aca="false">I4+I8+I10</f>
        <v>0.064</v>
      </c>
      <c r="AJ11" s="699" t="n">
        <f aca="false">J4+J8+J10</f>
        <v>0.061</v>
      </c>
      <c r="AK11" s="699" t="n">
        <f aca="false">K4+K8+K10</f>
        <v>0.087</v>
      </c>
      <c r="AL11" s="699" t="n">
        <f aca="false">L4+L8+L10</f>
        <v>0.087</v>
      </c>
      <c r="AM11" s="699" t="n">
        <f aca="false">M4+M8+M10</f>
        <v>0.123</v>
      </c>
      <c r="AN11" s="699" t="n">
        <f aca="false">N4+N8+N10</f>
        <v>0.103</v>
      </c>
      <c r="AO11" s="699" t="n">
        <f aca="false">O4+O8+O10</f>
        <v>0.103</v>
      </c>
      <c r="AP11" s="699" t="n">
        <f aca="false">P4+P8+P10</f>
        <v>0.127</v>
      </c>
      <c r="AQ11" s="699" t="n">
        <f aca="false">Q4+Q8+Q10</f>
        <v>0.099</v>
      </c>
      <c r="AR11" s="699" t="n">
        <f aca="false">R4+R8+R10</f>
        <v>0.099</v>
      </c>
      <c r="AS11" s="699" t="n">
        <f aca="false">S4+S8+S10</f>
        <v>0.099</v>
      </c>
      <c r="AT11" s="699" t="n">
        <f aca="false">T4+T8+T10</f>
        <v>0.054</v>
      </c>
      <c r="AU11" s="699" t="n">
        <f aca="false">U4+U8+U10</f>
        <v>0.054</v>
      </c>
      <c r="AV11" s="699" t="n">
        <f aca="false">V4+V8+V10</f>
        <v>0.035</v>
      </c>
      <c r="AW11" s="699" t="n">
        <f aca="false">W4+W8+W10</f>
        <v>0.035</v>
      </c>
      <c r="AX11" s="699" t="n">
        <f aca="false">X4+X8+X10</f>
        <v>0.035</v>
      </c>
      <c r="AY11" s="699" t="n">
        <f aca="false">Y4+Y8+Y10</f>
        <v>0.166</v>
      </c>
      <c r="AZ11" s="699" t="n">
        <f aca="false">Z4+Z8+Z10</f>
        <v>0.064</v>
      </c>
      <c r="BB11" s="759" t="n">
        <v>9</v>
      </c>
      <c r="BC11" s="753" t="s">
        <v>375</v>
      </c>
      <c r="BD11" s="699" t="n">
        <v>0.184</v>
      </c>
      <c r="BE11" s="699" t="n">
        <v>0.184</v>
      </c>
      <c r="BF11" s="699" t="n">
        <v>0.184</v>
      </c>
      <c r="BG11" s="699" t="n">
        <v>0.073</v>
      </c>
      <c r="BH11" s="699" t="n">
        <v>0.065</v>
      </c>
      <c r="BI11" s="699" t="n">
        <v>0.065</v>
      </c>
      <c r="BJ11" s="699" t="n">
        <v>0.063</v>
      </c>
      <c r="BK11" s="699" t="n">
        <v>0.091</v>
      </c>
      <c r="BL11" s="699" t="n">
        <v>0.091</v>
      </c>
      <c r="BM11" s="699" t="n">
        <v>0.13</v>
      </c>
      <c r="BN11" s="699" t="n">
        <v>0.104</v>
      </c>
      <c r="BO11" s="699" t="n">
        <v>0.104</v>
      </c>
      <c r="BP11" s="699" t="n">
        <v>0.133</v>
      </c>
      <c r="BQ11" s="699" t="n">
        <v>0.101</v>
      </c>
      <c r="BR11" s="699" t="n">
        <v>0.101</v>
      </c>
      <c r="BS11" s="699" t="n">
        <v>0.101</v>
      </c>
      <c r="BT11" s="699" t="n">
        <v>0.057</v>
      </c>
      <c r="BU11" s="699" t="n">
        <v>0.057</v>
      </c>
      <c r="BV11" s="699" t="n">
        <v>0.039</v>
      </c>
      <c r="BW11" s="699" t="n">
        <v>0.039</v>
      </c>
      <c r="BX11" s="699" t="n">
        <v>0.039</v>
      </c>
      <c r="BY11" s="699" t="n">
        <v>0.184</v>
      </c>
      <c r="BZ11" s="699" t="n">
        <v>0.065</v>
      </c>
      <c r="CB11" s="759" t="n">
        <v>2</v>
      </c>
      <c r="CC11" s="759" t="n">
        <v>5</v>
      </c>
      <c r="CD11" s="759" t="str">
        <f aca="false">VLOOKUP(CB11,$AB$3:$AC$21,2)&amp;"から"&amp;VLOOKUP(CC11,$BB$3:$BC$20,2)</f>
        <v>処遇加算Ⅰ特定加算Ⅰベア加算なしから新加算Ⅴ（１）</v>
      </c>
      <c r="CE11" s="752" t="n">
        <f aca="false">BD7-AD$4</f>
        <v>0.021</v>
      </c>
      <c r="CF11" s="752" t="n">
        <f aca="false">BE7-AE$4</f>
        <v>0.021</v>
      </c>
      <c r="CG11" s="752" t="n">
        <f aca="false">BF7-AF$4</f>
        <v>0.021</v>
      </c>
      <c r="CH11" s="752" t="n">
        <f aca="false">BG7-AG$4</f>
        <v>0.01</v>
      </c>
      <c r="CI11" s="752" t="n">
        <f aca="false">BH7-AH$4</f>
        <v>0.01</v>
      </c>
      <c r="CJ11" s="752" t="n">
        <f aca="false">BI7-AI$4</f>
        <v>0.01</v>
      </c>
      <c r="CK11" s="752" t="n">
        <f aca="false">BJ7-AJ$4</f>
        <v>0.009</v>
      </c>
      <c r="CL11" s="752" t="n">
        <f aca="false">BK7-AK$4</f>
        <v>0.013</v>
      </c>
      <c r="CM11" s="752" t="n">
        <f aca="false">BL7-AL$4</f>
        <v>0.013</v>
      </c>
      <c r="CN11" s="752" t="n">
        <f aca="false">BM7-AM$4</f>
        <v>0.023</v>
      </c>
      <c r="CO11" s="752" t="n">
        <f aca="false">BN7-AN$4</f>
        <v>0.015</v>
      </c>
      <c r="CP11" s="752" t="n">
        <f aca="false">BO7-AO$4</f>
        <v>0.015</v>
      </c>
      <c r="CQ11" s="752" t="n">
        <f aca="false">BP7-AP$4</f>
        <v>0.021</v>
      </c>
      <c r="CR11" s="752" t="n">
        <f aca="false">BQ7-AQ$4</f>
        <v>0.014</v>
      </c>
      <c r="CS11" s="752" t="n">
        <f aca="false">BR7-AR$4</f>
        <v>0.014</v>
      </c>
      <c r="CT11" s="752" t="n">
        <f aca="false">BS7-AS$4</f>
        <v>0.014</v>
      </c>
      <c r="CU11" s="752" t="n">
        <f aca="false">BT7-AT$4</f>
        <v>0.00700000000000001</v>
      </c>
      <c r="CV11" s="752" t="n">
        <f aca="false">BU7-AU$4</f>
        <v>0.00700000000000001</v>
      </c>
      <c r="CW11" s="752" t="n">
        <f aca="false">BV7-AV$4</f>
        <v>0.005</v>
      </c>
      <c r="CX11" s="752" t="n">
        <f aca="false">BW7-AW$4</f>
        <v>0.005</v>
      </c>
      <c r="CY11" s="752" t="n">
        <f aca="false">BX7-AX$4</f>
        <v>0.005</v>
      </c>
      <c r="CZ11" s="752" t="n">
        <f aca="false">BY7-AY$4</f>
        <v>0.021</v>
      </c>
      <c r="DA11" s="752" t="n">
        <f aca="false">BZ7-AZ$4</f>
        <v>0.01</v>
      </c>
      <c r="DC11" s="759" t="s">
        <v>2182</v>
      </c>
      <c r="DD11" s="752" t="n">
        <f aca="false">CE11/BD7</f>
        <v>0.0950226244343891</v>
      </c>
      <c r="DE11" s="752" t="n">
        <f aca="false">CF11/BE7</f>
        <v>0.0950226244343891</v>
      </c>
      <c r="DF11" s="752" t="n">
        <f aca="false">CG11/BF7</f>
        <v>0.0950226244343891</v>
      </c>
      <c r="DG11" s="752" t="n">
        <f aca="false">CH11/BG7</f>
        <v>0.112359550561798</v>
      </c>
      <c r="DH11" s="752" t="n">
        <f aca="false">CI11/BH7</f>
        <v>0.123456790123457</v>
      </c>
      <c r="DI11" s="752" t="n">
        <f aca="false">CJ11/BI7</f>
        <v>0.123456790123457</v>
      </c>
      <c r="DJ11" s="752" t="n">
        <f aca="false">CK11/BJ7</f>
        <v>0.118421052631579</v>
      </c>
      <c r="DK11" s="752" t="n">
        <f aca="false">CL11/BK7</f>
        <v>0.11504424778761</v>
      </c>
      <c r="DL11" s="752" t="n">
        <f aca="false">CM11/BL7</f>
        <v>0.11504424778761</v>
      </c>
      <c r="DM11" s="752" t="n">
        <f aca="false">CN11/BM7</f>
        <v>0.145569620253164</v>
      </c>
      <c r="DN11" s="752" t="n">
        <f aca="false">CO11/BN7</f>
        <v>0.113636363636364</v>
      </c>
      <c r="DO11" s="752" t="n">
        <f aca="false">CP11/BO7</f>
        <v>0.113636363636364</v>
      </c>
      <c r="DP11" s="752" t="n">
        <f aca="false">CQ11/BP7</f>
        <v>0.128834355828221</v>
      </c>
      <c r="DQ11" s="752" t="n">
        <f aca="false">CR11/BQ7</f>
        <v>0.112903225806451</v>
      </c>
      <c r="DR11" s="752" t="n">
        <f aca="false">CS11/BR7</f>
        <v>0.112903225806451</v>
      </c>
      <c r="DS11" s="752" t="n">
        <f aca="false">CT11/BS7</f>
        <v>0.112903225806451</v>
      </c>
      <c r="DT11" s="752" t="n">
        <f aca="false">CU11/BT7</f>
        <v>0.104477611940299</v>
      </c>
      <c r="DU11" s="752" t="n">
        <f aca="false">CV11/BU7</f>
        <v>0.104477611940299</v>
      </c>
      <c r="DV11" s="752" t="n">
        <f aca="false">CW11/BV7</f>
        <v>0.108695652173913</v>
      </c>
      <c r="DW11" s="752" t="n">
        <f aca="false">CX11/BW7</f>
        <v>0.108695652173913</v>
      </c>
      <c r="DX11" s="752" t="n">
        <f aca="false">CY11/BX7</f>
        <v>0.108695652173913</v>
      </c>
      <c r="DY11" s="752" t="n">
        <f aca="false">CZ11/BY7</f>
        <v>0.0950226244343891</v>
      </c>
      <c r="DZ11" s="752" t="n">
        <f aca="false">DA11/BZ7</f>
        <v>0.123456790123457</v>
      </c>
    </row>
    <row r="12" customFormat="false" ht="13.5" hidden="false" customHeight="false" outlineLevel="0" collapsed="false">
      <c r="AB12" s="759" t="n">
        <v>10</v>
      </c>
      <c r="AC12" s="753" t="s">
        <v>2183</v>
      </c>
      <c r="AD12" s="760" t="n">
        <f aca="false">D4+D8+D11</f>
        <v>0.142</v>
      </c>
      <c r="AE12" s="760" t="n">
        <f aca="false">E4+E8+E11</f>
        <v>0.142</v>
      </c>
      <c r="AF12" s="760" t="n">
        <f aca="false">F4+F8+F11</f>
        <v>0.142</v>
      </c>
      <c r="AG12" s="760" t="n">
        <f aca="false">G4+G8+G11</f>
        <v>0.057</v>
      </c>
      <c r="AH12" s="760" t="n">
        <f aca="false">H4+H8+H11</f>
        <v>0.053</v>
      </c>
      <c r="AI12" s="760" t="n">
        <f aca="false">I4+I8+I11</f>
        <v>0.053</v>
      </c>
      <c r="AJ12" s="760" t="n">
        <f aca="false">J4+J8+J11</f>
        <v>0.051</v>
      </c>
      <c r="AK12" s="760" t="n">
        <f aca="false">K4+K8+K11</f>
        <v>0.072</v>
      </c>
      <c r="AL12" s="760" t="n">
        <f aca="false">L4+L8+L11</f>
        <v>0.072</v>
      </c>
      <c r="AM12" s="760" t="n">
        <f aca="false">M4+M8+M11</f>
        <v>0.1</v>
      </c>
      <c r="AN12" s="760" t="n">
        <f aca="false">N4+N8+N11</f>
        <v>0.086</v>
      </c>
      <c r="AO12" s="760" t="n">
        <f aca="false">O4+O8+O11</f>
        <v>0.086</v>
      </c>
      <c r="AP12" s="760" t="n">
        <f aca="false">P4+P8+P11</f>
        <v>0.104</v>
      </c>
      <c r="AQ12" s="760" t="n">
        <f aca="false">Q4+Q8+Q11</f>
        <v>0.083</v>
      </c>
      <c r="AR12" s="760" t="n">
        <f aca="false">R4+R8+R11</f>
        <v>0.083</v>
      </c>
      <c r="AS12" s="760" t="n">
        <f aca="false">S4+S8+S11</f>
        <v>0.083</v>
      </c>
      <c r="AT12" s="760" t="n">
        <f aca="false">T4+T8+T11</f>
        <v>0.046</v>
      </c>
      <c r="AU12" s="760" t="n">
        <f aca="false">U4+U8+U11</f>
        <v>0.046</v>
      </c>
      <c r="AV12" s="760" t="n">
        <f aca="false">V4+V8+V11</f>
        <v>0.03</v>
      </c>
      <c r="AW12" s="760" t="n">
        <f aca="false">W4+W8+W11</f>
        <v>0.03</v>
      </c>
      <c r="AX12" s="760" t="n">
        <f aca="false">X4+X8+X11</f>
        <v>0.03</v>
      </c>
      <c r="AY12" s="760" t="n">
        <f aca="false">Y4+Y8+Y11</f>
        <v>0.142</v>
      </c>
      <c r="AZ12" s="760" t="n">
        <f aca="false">Z4+Z8+Z11</f>
        <v>0.053</v>
      </c>
      <c r="BB12" s="759" t="n">
        <v>10</v>
      </c>
      <c r="BC12" s="753" t="s">
        <v>376</v>
      </c>
      <c r="BD12" s="760" t="n">
        <v>0.163</v>
      </c>
      <c r="BE12" s="760" t="n">
        <v>0.163</v>
      </c>
      <c r="BF12" s="760" t="n">
        <v>0.163</v>
      </c>
      <c r="BG12" s="760" t="n">
        <v>0.067</v>
      </c>
      <c r="BH12" s="760" t="n">
        <v>0.063</v>
      </c>
      <c r="BI12" s="760" t="n">
        <v>0.063</v>
      </c>
      <c r="BJ12" s="760" t="n">
        <v>0.06</v>
      </c>
      <c r="BK12" s="760" t="n">
        <v>0.085</v>
      </c>
      <c r="BL12" s="760" t="n">
        <v>0.085</v>
      </c>
      <c r="BM12" s="760" t="n">
        <v>0.123</v>
      </c>
      <c r="BN12" s="760" t="n">
        <v>0.101</v>
      </c>
      <c r="BO12" s="760" t="n">
        <v>0.101</v>
      </c>
      <c r="BP12" s="760" t="n">
        <v>0.125</v>
      </c>
      <c r="BQ12" s="760" t="n">
        <v>0.097</v>
      </c>
      <c r="BR12" s="760" t="n">
        <v>0.097</v>
      </c>
      <c r="BS12" s="760" t="n">
        <v>0.097</v>
      </c>
      <c r="BT12" s="760" t="n">
        <v>0.053</v>
      </c>
      <c r="BU12" s="760" t="n">
        <v>0.053</v>
      </c>
      <c r="BV12" s="760" t="n">
        <v>0.035</v>
      </c>
      <c r="BW12" s="760" t="n">
        <v>0.035</v>
      </c>
      <c r="BX12" s="760" t="n">
        <v>0.035</v>
      </c>
      <c r="BY12" s="760" t="n">
        <v>0.163</v>
      </c>
      <c r="BZ12" s="760" t="n">
        <v>0.063</v>
      </c>
      <c r="CB12" s="759" t="n">
        <v>3</v>
      </c>
      <c r="CC12" s="759" t="n">
        <v>1</v>
      </c>
      <c r="CD12" s="759" t="str">
        <f aca="false">VLOOKUP(CB12,$AB$3:$AC$21,2)&amp;"から"&amp;VLOOKUP(CC12,$BB$3:$BC$20,2)</f>
        <v>処遇加算Ⅰ特定加算Ⅱベア加算から新加算Ⅰ</v>
      </c>
      <c r="CE12" s="752" t="n">
        <f aca="false">BD3-AD$5</f>
        <v>0.042</v>
      </c>
      <c r="CF12" s="752" t="n">
        <f aca="false">BE3-AE$5</f>
        <v>0.042</v>
      </c>
      <c r="CG12" s="752" t="n">
        <f aca="false">BF3-AF$5</f>
        <v>0.042</v>
      </c>
      <c r="CH12" s="752" t="n">
        <f aca="false">BG3-AG$5</f>
        <v>0.016</v>
      </c>
      <c r="CI12" s="752" t="n">
        <f aca="false">BH3-AH$5</f>
        <v>0.012</v>
      </c>
      <c r="CJ12" s="752" t="n">
        <f aca="false">BI3-AI$5</f>
        <v>0.012</v>
      </c>
      <c r="CK12" s="752" t="n">
        <f aca="false">BJ3-AJ$5</f>
        <v>0.012</v>
      </c>
      <c r="CL12" s="752" t="n">
        <f aca="false">BK3-AK$5</f>
        <v>0.019</v>
      </c>
      <c r="CM12" s="752" t="n">
        <f aca="false">BL3-AL$5</f>
        <v>0.019</v>
      </c>
      <c r="CN12" s="752" t="n">
        <f aca="false">BM3-AM$5</f>
        <v>0.03</v>
      </c>
      <c r="CO12" s="752" t="n">
        <f aca="false">BN3-AN$5</f>
        <v>0.018</v>
      </c>
      <c r="CP12" s="752" t="n">
        <f aca="false">BO3-AO$5</f>
        <v>0.018</v>
      </c>
      <c r="CQ12" s="752" t="n">
        <f aca="false">BP3-AP$5</f>
        <v>0.029</v>
      </c>
      <c r="CR12" s="752" t="n">
        <f aca="false">BQ3-AQ$5</f>
        <v>0.018</v>
      </c>
      <c r="CS12" s="752" t="n">
        <f aca="false">BR3-AR$5</f>
        <v>0.018</v>
      </c>
      <c r="CT12" s="752" t="n">
        <f aca="false">BS3-AS$5</f>
        <v>0.018</v>
      </c>
      <c r="CU12" s="752" t="n">
        <f aca="false">BT3-AT$5</f>
        <v>0.011</v>
      </c>
      <c r="CV12" s="752" t="n">
        <f aca="false">BU3-AU$5</f>
        <v>0.011</v>
      </c>
      <c r="CW12" s="752" t="n">
        <f aca="false">BV3-AV$5</f>
        <v>0.009</v>
      </c>
      <c r="CX12" s="752" t="n">
        <f aca="false">BW3-AW$5</f>
        <v>0.009</v>
      </c>
      <c r="CY12" s="752" t="n">
        <f aca="false">BX3-AX$5</f>
        <v>0.009</v>
      </c>
      <c r="CZ12" s="752" t="n">
        <f aca="false">BY3-AY$5</f>
        <v>0.042</v>
      </c>
      <c r="DA12" s="752" t="n">
        <f aca="false">BZ3-AZ$5</f>
        <v>0.012</v>
      </c>
      <c r="DC12" s="759" t="s">
        <v>2184</v>
      </c>
      <c r="DD12" s="752" t="n">
        <f aca="false">CE12/BD3</f>
        <v>0.171428571428571</v>
      </c>
      <c r="DE12" s="752" t="n">
        <f aca="false">CF12/BE3</f>
        <v>0.171428571428571</v>
      </c>
      <c r="DF12" s="752" t="n">
        <f aca="false">CG12/BF3</f>
        <v>0.171428571428571</v>
      </c>
      <c r="DG12" s="752" t="n">
        <f aca="false">CH12/BG3</f>
        <v>0.16</v>
      </c>
      <c r="DH12" s="752" t="n">
        <f aca="false">CI12/BH3</f>
        <v>0.130434782608696</v>
      </c>
      <c r="DI12" s="752" t="n">
        <f aca="false">CJ12/BI3</f>
        <v>0.130434782608696</v>
      </c>
      <c r="DJ12" s="752" t="n">
        <f aca="false">CK12/BJ3</f>
        <v>0.13953488372093</v>
      </c>
      <c r="DK12" s="752" t="n">
        <f aca="false">CL12/BK3</f>
        <v>0.1484375</v>
      </c>
      <c r="DL12" s="752" t="n">
        <f aca="false">CM12/BL3</f>
        <v>0.1484375</v>
      </c>
      <c r="DM12" s="752" t="n">
        <f aca="false">CN12/BM3</f>
        <v>0.165745856353591</v>
      </c>
      <c r="DN12" s="752" t="n">
        <f aca="false">CO12/BN3</f>
        <v>0.120805369127517</v>
      </c>
      <c r="DO12" s="752" t="n">
        <f aca="false">CP12/BO3</f>
        <v>0.120805369127517</v>
      </c>
      <c r="DP12" s="752" t="n">
        <f aca="false">CQ12/BP3</f>
        <v>0.155913978494624</v>
      </c>
      <c r="DQ12" s="752" t="n">
        <f aca="false">CR12/BQ3</f>
        <v>0.128571428571429</v>
      </c>
      <c r="DR12" s="752" t="n">
        <f aca="false">CS12/BR3</f>
        <v>0.128571428571429</v>
      </c>
      <c r="DS12" s="752" t="n">
        <f aca="false">CT12/BS3</f>
        <v>0.128571428571429</v>
      </c>
      <c r="DT12" s="752" t="n">
        <f aca="false">CU12/BT3</f>
        <v>0.146666666666667</v>
      </c>
      <c r="DU12" s="752" t="n">
        <f aca="false">CV12/BU3</f>
        <v>0.146666666666667</v>
      </c>
      <c r="DV12" s="752" t="n">
        <f aca="false">CW12/BV3</f>
        <v>0.176470588235294</v>
      </c>
      <c r="DW12" s="752" t="n">
        <f aca="false">CX12/BW3</f>
        <v>0.176470588235294</v>
      </c>
      <c r="DX12" s="752" t="n">
        <f aca="false">CY12/BX3</f>
        <v>0.176470588235294</v>
      </c>
      <c r="DY12" s="752" t="n">
        <f aca="false">CZ12/BY3</f>
        <v>0.171428571428571</v>
      </c>
      <c r="DZ12" s="752" t="n">
        <f aca="false">DA12/BZ3</f>
        <v>0.130434782608696</v>
      </c>
    </row>
    <row r="13" customFormat="false" ht="13.5" hidden="false" customHeight="false" outlineLevel="0" collapsed="false">
      <c r="AB13" s="759" t="n">
        <v>11</v>
      </c>
      <c r="AC13" s="753" t="s">
        <v>2185</v>
      </c>
      <c r="AD13" s="699" t="n">
        <f aca="false">D4+D9+D10</f>
        <v>0.124</v>
      </c>
      <c r="AE13" s="699" t="n">
        <f aca="false">E4+E9+E10</f>
        <v>0.124</v>
      </c>
      <c r="AF13" s="699" t="n">
        <f aca="false">F4+F9+F10</f>
        <v>0.124</v>
      </c>
      <c r="AG13" s="699" t="n">
        <f aca="false">G4+G9+G10</f>
        <v>0.053</v>
      </c>
      <c r="AH13" s="699" t="n">
        <f aca="false">H4+H9+H10</f>
        <v>0.054</v>
      </c>
      <c r="AI13" s="699" t="n">
        <f aca="false">I4+I9+I10</f>
        <v>0.054</v>
      </c>
      <c r="AJ13" s="699" t="n">
        <f aca="false">J4+J9+J10</f>
        <v>0.044</v>
      </c>
      <c r="AK13" s="699" t="n">
        <f aca="false">K4+K9+K10</f>
        <v>0.075</v>
      </c>
      <c r="AL13" s="699" t="n">
        <f aca="false">L4+L9+L10</f>
        <v>0.075</v>
      </c>
      <c r="AM13" s="699" t="n">
        <f aca="false">M4+M9+M10</f>
        <v>0.099</v>
      </c>
      <c r="AN13" s="699" t="n">
        <f aca="false">N4+N9+N10</f>
        <v>0.091</v>
      </c>
      <c r="AO13" s="699" t="n">
        <f aca="false">O4+O9+O10</f>
        <v>0.091</v>
      </c>
      <c r="AP13" s="699" t="n">
        <f aca="false">P4+P9+P10</f>
        <v>0.104</v>
      </c>
      <c r="AQ13" s="699" t="n">
        <f aca="false">Q4+Q9+Q10</f>
        <v>0.076</v>
      </c>
      <c r="AR13" s="699" t="n">
        <f aca="false">R4+R9+R10</f>
        <v>0.076</v>
      </c>
      <c r="AS13" s="699" t="n">
        <f aca="false">S4+S9+S10</f>
        <v>0.076</v>
      </c>
      <c r="AT13" s="699" t="n">
        <f aca="false">T4+T9+T10</f>
        <v>0.037</v>
      </c>
      <c r="AU13" s="699" t="n">
        <f aca="false">U4+U9+U10</f>
        <v>0.037</v>
      </c>
      <c r="AV13" s="699" t="n">
        <f aca="false">V4+V9+V10</f>
        <v>0.024</v>
      </c>
      <c r="AW13" s="699" t="n">
        <f aca="false">W4+W9+W10</f>
        <v>0.024</v>
      </c>
      <c r="AX13" s="699" t="n">
        <f aca="false">X4+X9+X10</f>
        <v>0.024</v>
      </c>
      <c r="AY13" s="699" t="n">
        <f aca="false">Y4+Y9+Y10</f>
        <v>0.124</v>
      </c>
      <c r="AZ13" s="699" t="n">
        <f aca="false">Z4+Z9+Z10</f>
        <v>0.054</v>
      </c>
      <c r="BB13" s="759" t="n">
        <v>11</v>
      </c>
      <c r="BC13" s="753" t="s">
        <v>377</v>
      </c>
      <c r="BD13" s="760" t="n">
        <v>0.163</v>
      </c>
      <c r="BE13" s="760" t="n">
        <v>0.163</v>
      </c>
      <c r="BF13" s="760" t="n">
        <v>0.163</v>
      </c>
      <c r="BG13" s="760" t="n">
        <v>0.065</v>
      </c>
      <c r="BH13" s="760" t="n">
        <v>0.056</v>
      </c>
      <c r="BI13" s="760" t="n">
        <v>0.056</v>
      </c>
      <c r="BJ13" s="760" t="n">
        <v>0.058</v>
      </c>
      <c r="BK13" s="760" t="n">
        <v>0.079</v>
      </c>
      <c r="BL13" s="760" t="n">
        <v>0.079</v>
      </c>
      <c r="BM13" s="760" t="n">
        <v>0.119</v>
      </c>
      <c r="BN13" s="760" t="n">
        <v>0.088</v>
      </c>
      <c r="BO13" s="760" t="n">
        <v>0.088</v>
      </c>
      <c r="BP13" s="760" t="n">
        <v>0.12</v>
      </c>
      <c r="BQ13" s="760" t="n">
        <v>0.09</v>
      </c>
      <c r="BR13" s="760" t="n">
        <v>0.09</v>
      </c>
      <c r="BS13" s="760" t="n">
        <v>0.09</v>
      </c>
      <c r="BT13" s="760" t="n">
        <v>0.052</v>
      </c>
      <c r="BU13" s="760" t="n">
        <v>0.052</v>
      </c>
      <c r="BV13" s="760" t="n">
        <v>0.035</v>
      </c>
      <c r="BW13" s="760" t="n">
        <v>0.035</v>
      </c>
      <c r="BX13" s="760" t="n">
        <v>0.035</v>
      </c>
      <c r="BY13" s="760" t="n">
        <v>0.163</v>
      </c>
      <c r="BZ13" s="760" t="n">
        <v>0.056</v>
      </c>
      <c r="CB13" s="759" t="n">
        <v>3</v>
      </c>
      <c r="CC13" s="759" t="n">
        <v>2</v>
      </c>
      <c r="CD13" s="759" t="str">
        <f aca="false">VLOOKUP(CB13,$AB$3:$AC$21,2)&amp;"から"&amp;VLOOKUP(CC13,$BB$3:$BC$20,2)</f>
        <v>処遇加算Ⅰ特定加算Ⅱベア加算から新加算Ⅱ</v>
      </c>
      <c r="CE13" s="752" t="n">
        <f aca="false">BD4-AD$5</f>
        <v>0.021</v>
      </c>
      <c r="CF13" s="752" t="n">
        <f aca="false">BE4-AE$5</f>
        <v>0.021</v>
      </c>
      <c r="CG13" s="752" t="n">
        <f aca="false">BF4-AF$5</f>
        <v>0.021</v>
      </c>
      <c r="CH13" s="752" t="n">
        <f aca="false">BG4-AG$5</f>
        <v>0.01</v>
      </c>
      <c r="CI13" s="752" t="n">
        <f aca="false">BH4-AH$5</f>
        <v>0.01</v>
      </c>
      <c r="CJ13" s="752" t="n">
        <f aca="false">BI4-AI$5</f>
        <v>0.01</v>
      </c>
      <c r="CK13" s="752" t="n">
        <f aca="false">BJ4-AJ$5</f>
        <v>0.009</v>
      </c>
      <c r="CL13" s="752" t="n">
        <f aca="false">BK4-AK$5</f>
        <v>0.013</v>
      </c>
      <c r="CM13" s="752" t="n">
        <f aca="false">BL4-AL$5</f>
        <v>0.013</v>
      </c>
      <c r="CN13" s="752" t="n">
        <f aca="false">BM4-AM$5</f>
        <v>0.023</v>
      </c>
      <c r="CO13" s="752" t="n">
        <f aca="false">BN4-AN$5</f>
        <v>0.015</v>
      </c>
      <c r="CP13" s="752" t="n">
        <f aca="false">BO4-AO$5</f>
        <v>0.015</v>
      </c>
      <c r="CQ13" s="752" t="n">
        <f aca="false">BP4-AP$5</f>
        <v>0.021</v>
      </c>
      <c r="CR13" s="752" t="n">
        <f aca="false">BQ4-AQ$5</f>
        <v>0.014</v>
      </c>
      <c r="CS13" s="752" t="n">
        <f aca="false">BR4-AR$5</f>
        <v>0.014</v>
      </c>
      <c r="CT13" s="752" t="n">
        <f aca="false">BS4-AS$5</f>
        <v>0.014</v>
      </c>
      <c r="CU13" s="752" t="n">
        <f aca="false">BT4-AT$5</f>
        <v>0.00700000000000001</v>
      </c>
      <c r="CV13" s="752" t="n">
        <f aca="false">BU4-AU$5</f>
        <v>0.00700000000000001</v>
      </c>
      <c r="CW13" s="752" t="n">
        <f aca="false">BV4-AV$5</f>
        <v>0.005</v>
      </c>
      <c r="CX13" s="752" t="n">
        <f aca="false">BW4-AW$5</f>
        <v>0.005</v>
      </c>
      <c r="CY13" s="752" t="n">
        <f aca="false">BX4-AX$5</f>
        <v>0.005</v>
      </c>
      <c r="CZ13" s="752" t="n">
        <f aca="false">BY4-AY$5</f>
        <v>0.021</v>
      </c>
      <c r="DA13" s="752" t="n">
        <f aca="false">BZ4-AZ$5</f>
        <v>0.01</v>
      </c>
      <c r="DC13" s="759" t="s">
        <v>2186</v>
      </c>
      <c r="DD13" s="752" t="n">
        <f aca="false">CE13/BD4</f>
        <v>0.09375</v>
      </c>
      <c r="DE13" s="752" t="n">
        <f aca="false">CF13/BE4</f>
        <v>0.09375</v>
      </c>
      <c r="DF13" s="752" t="n">
        <f aca="false">CG13/BF4</f>
        <v>0.09375</v>
      </c>
      <c r="DG13" s="752" t="n">
        <f aca="false">CH13/BG4</f>
        <v>0.106382978723404</v>
      </c>
      <c r="DH13" s="752" t="n">
        <f aca="false">CI13/BH4</f>
        <v>0.111111111111111</v>
      </c>
      <c r="DI13" s="752" t="n">
        <f aca="false">CJ13/BI4</f>
        <v>0.111111111111111</v>
      </c>
      <c r="DJ13" s="752" t="n">
        <f aca="false">CK13/BJ4</f>
        <v>0.108433734939759</v>
      </c>
      <c r="DK13" s="752" t="n">
        <f aca="false">CL13/BK4</f>
        <v>0.10655737704918</v>
      </c>
      <c r="DL13" s="752" t="n">
        <f aca="false">CM13/BL4</f>
        <v>0.10655737704918</v>
      </c>
      <c r="DM13" s="752" t="n">
        <f aca="false">CN13/BM4</f>
        <v>0.132183908045977</v>
      </c>
      <c r="DN13" s="752" t="n">
        <f aca="false">CO13/BN4</f>
        <v>0.102739726027397</v>
      </c>
      <c r="DO13" s="752" t="n">
        <f aca="false">CP13/BO4</f>
        <v>0.102739726027397</v>
      </c>
      <c r="DP13" s="752" t="n">
        <f aca="false">CQ13/BP4</f>
        <v>0.117977528089888</v>
      </c>
      <c r="DQ13" s="752" t="n">
        <f aca="false">CR13/BQ4</f>
        <v>0.102941176470588</v>
      </c>
      <c r="DR13" s="752" t="n">
        <f aca="false">CS13/BR4</f>
        <v>0.102941176470588</v>
      </c>
      <c r="DS13" s="752" t="n">
        <f aca="false">CT13/BS4</f>
        <v>0.102941176470588</v>
      </c>
      <c r="DT13" s="752" t="n">
        <f aca="false">CU13/BT4</f>
        <v>0.0985915492957747</v>
      </c>
      <c r="DU13" s="752" t="n">
        <f aca="false">CV13/BU4</f>
        <v>0.0985915492957747</v>
      </c>
      <c r="DV13" s="752" t="n">
        <f aca="false">CW13/BV4</f>
        <v>0.106382978723404</v>
      </c>
      <c r="DW13" s="752" t="n">
        <f aca="false">CX13/BW4</f>
        <v>0.106382978723404</v>
      </c>
      <c r="DX13" s="752" t="n">
        <f aca="false">CY13/BX4</f>
        <v>0.106382978723404</v>
      </c>
      <c r="DY13" s="752" t="n">
        <f aca="false">CZ13/BY4</f>
        <v>0.09375</v>
      </c>
      <c r="DZ13" s="752" t="n">
        <f aca="false">DA13/BZ4</f>
        <v>0.111111111111111</v>
      </c>
    </row>
    <row r="14" customFormat="false" ht="13.5" hidden="false" customHeight="false" outlineLevel="0" collapsed="false">
      <c r="AB14" s="759" t="n">
        <v>12</v>
      </c>
      <c r="AC14" s="753" t="s">
        <v>2187</v>
      </c>
      <c r="AD14" s="760" t="n">
        <f aca="false">D4+D9+D11</f>
        <v>0.1</v>
      </c>
      <c r="AE14" s="760" t="n">
        <f aca="false">E4+E9+E11</f>
        <v>0.1</v>
      </c>
      <c r="AF14" s="760" t="n">
        <f aca="false">F4+F9+F11</f>
        <v>0.1</v>
      </c>
      <c r="AG14" s="760" t="n">
        <f aca="false">G4+G9+G11</f>
        <v>0.042</v>
      </c>
      <c r="AH14" s="760" t="n">
        <f aca="false">H4+H9+H11</f>
        <v>0.043</v>
      </c>
      <c r="AI14" s="760" t="n">
        <f aca="false">I4+I9+I11</f>
        <v>0.043</v>
      </c>
      <c r="AJ14" s="760" t="n">
        <f aca="false">J4+J9+J11</f>
        <v>0.034</v>
      </c>
      <c r="AK14" s="760" t="n">
        <f aca="false">K4+K9+K11</f>
        <v>0.06</v>
      </c>
      <c r="AL14" s="760" t="n">
        <f aca="false">L4+L9+L11</f>
        <v>0.06</v>
      </c>
      <c r="AM14" s="760" t="n">
        <f aca="false">M4+M9+M11</f>
        <v>0.076</v>
      </c>
      <c r="AN14" s="760" t="n">
        <f aca="false">N4+N9+N11</f>
        <v>0.074</v>
      </c>
      <c r="AO14" s="760" t="n">
        <f aca="false">O4+O9+O11</f>
        <v>0.074</v>
      </c>
      <c r="AP14" s="760" t="n">
        <f aca="false">P4+P9+P11</f>
        <v>0.081</v>
      </c>
      <c r="AQ14" s="760" t="n">
        <f aca="false">Q4+Q9+Q11</f>
        <v>0.06</v>
      </c>
      <c r="AR14" s="760" t="n">
        <f aca="false">R4+R9+R11</f>
        <v>0.06</v>
      </c>
      <c r="AS14" s="760" t="n">
        <f aca="false">S4+S9+S11</f>
        <v>0.06</v>
      </c>
      <c r="AT14" s="760" t="n">
        <f aca="false">T4+T9+T11</f>
        <v>0.029</v>
      </c>
      <c r="AU14" s="760" t="n">
        <f aca="false">U4+U9+U11</f>
        <v>0.029</v>
      </c>
      <c r="AV14" s="760" t="n">
        <f aca="false">V4+V9+V11</f>
        <v>0.019</v>
      </c>
      <c r="AW14" s="760" t="n">
        <f aca="false">W4+W9+W11</f>
        <v>0.019</v>
      </c>
      <c r="AX14" s="760" t="n">
        <f aca="false">X4+X9+X11</f>
        <v>0.019</v>
      </c>
      <c r="AY14" s="760" t="n">
        <f aca="false">Y4+Y9+Y11</f>
        <v>0.1</v>
      </c>
      <c r="AZ14" s="760" t="n">
        <f aca="false">Z4+Z9+Z11</f>
        <v>0.043</v>
      </c>
      <c r="BB14" s="759" t="n">
        <v>12</v>
      </c>
      <c r="BC14" s="753" t="s">
        <v>378</v>
      </c>
      <c r="BD14" s="760" t="n">
        <v>0.158</v>
      </c>
      <c r="BE14" s="760" t="n">
        <v>0.158</v>
      </c>
      <c r="BF14" s="760" t="n">
        <v>0.158</v>
      </c>
      <c r="BG14" s="760" t="n">
        <v>0.068</v>
      </c>
      <c r="BH14" s="760" t="n">
        <v>0.069</v>
      </c>
      <c r="BI14" s="760" t="n">
        <v>0.069</v>
      </c>
      <c r="BJ14" s="760" t="n">
        <v>0.056</v>
      </c>
      <c r="BK14" s="760" t="n">
        <v>0.095</v>
      </c>
      <c r="BL14" s="760" t="n">
        <v>0.095</v>
      </c>
      <c r="BM14" s="760" t="n">
        <v>0.127</v>
      </c>
      <c r="BN14" s="760" t="n">
        <v>0.117</v>
      </c>
      <c r="BO14" s="760" t="n">
        <v>0.117</v>
      </c>
      <c r="BP14" s="760" t="n">
        <v>0.132</v>
      </c>
      <c r="BQ14" s="760" t="n">
        <v>0.097</v>
      </c>
      <c r="BR14" s="760" t="n">
        <v>0.097</v>
      </c>
      <c r="BS14" s="760" t="n">
        <v>0.097</v>
      </c>
      <c r="BT14" s="760" t="n">
        <v>0.046</v>
      </c>
      <c r="BU14" s="760" t="n">
        <v>0.046</v>
      </c>
      <c r="BV14" s="760" t="n">
        <v>0.031</v>
      </c>
      <c r="BW14" s="760" t="n">
        <v>0.031</v>
      </c>
      <c r="BX14" s="760" t="n">
        <v>0.031</v>
      </c>
      <c r="BY14" s="760" t="n">
        <v>0.158</v>
      </c>
      <c r="BZ14" s="760" t="n">
        <v>0.069</v>
      </c>
      <c r="CB14" s="759" t="n">
        <v>3</v>
      </c>
      <c r="CC14" s="759" t="n">
        <v>3</v>
      </c>
      <c r="CD14" s="759" t="str">
        <f aca="false">VLOOKUP(CB14,$AB$3:$AC$21,2)&amp;"から"&amp;VLOOKUP(CC14,$BB$3:$BC$20,2)</f>
        <v>処遇加算Ⅰ特定加算Ⅱベア加算から新加算Ⅲ</v>
      </c>
      <c r="CE14" s="752" t="n">
        <f aca="false">BD5-AD$5</f>
        <v>-0.021</v>
      </c>
      <c r="CF14" s="752" t="n">
        <f aca="false">BE5-AE$5</f>
        <v>-0.021</v>
      </c>
      <c r="CG14" s="752" t="n">
        <f aca="false">BF5-AF$5</f>
        <v>-0.021</v>
      </c>
      <c r="CH14" s="752" t="n">
        <f aca="false">BG5-AG$5</f>
        <v>-0.005</v>
      </c>
      <c r="CI14" s="752" t="n">
        <f aca="false">BH5-AH$5</f>
        <v>0</v>
      </c>
      <c r="CJ14" s="752" t="n">
        <f aca="false">BI5-AI$5</f>
        <v>0</v>
      </c>
      <c r="CK14" s="752" t="n">
        <f aca="false">BJ5-AJ$5</f>
        <v>-0.00799999999999999</v>
      </c>
      <c r="CL14" s="752" t="n">
        <f aca="false">BK5-AK$5</f>
        <v>0.000999999999999987</v>
      </c>
      <c r="CM14" s="752" t="n">
        <f aca="false">BL5-AL$5</f>
        <v>0.000999999999999987</v>
      </c>
      <c r="CN14" s="752" t="n">
        <f aca="false">BM5-AM$5</f>
        <v>-0.001</v>
      </c>
      <c r="CO14" s="752" t="n">
        <f aca="false">BN5-AN$5</f>
        <v>0.003</v>
      </c>
      <c r="CP14" s="752" t="n">
        <f aca="false">BO5-AO$5</f>
        <v>0.003</v>
      </c>
      <c r="CQ14" s="752" t="n">
        <f aca="false">BP5-AP$5</f>
        <v>-0.002</v>
      </c>
      <c r="CR14" s="752" t="n">
        <f aca="false">BQ5-AQ$5</f>
        <v>-0.00900000000000001</v>
      </c>
      <c r="CS14" s="752" t="n">
        <f aca="false">BR5-AR$5</f>
        <v>-0.00900000000000001</v>
      </c>
      <c r="CT14" s="752" t="n">
        <f aca="false">BS5-AS$5</f>
        <v>-0.00900000000000001</v>
      </c>
      <c r="CU14" s="752" t="n">
        <f aca="false">BT5-AT$5</f>
        <v>-0.01</v>
      </c>
      <c r="CV14" s="752" t="n">
        <f aca="false">BU5-AU$5</f>
        <v>-0.01</v>
      </c>
      <c r="CW14" s="752" t="n">
        <f aca="false">BV5-AV$5</f>
        <v>-0.00599999999999999</v>
      </c>
      <c r="CX14" s="752" t="n">
        <f aca="false">BW5-AW$5</f>
        <v>-0.00599999999999999</v>
      </c>
      <c r="CY14" s="752" t="n">
        <f aca="false">BX5-AX$5</f>
        <v>-0.00599999999999999</v>
      </c>
      <c r="CZ14" s="752" t="n">
        <f aca="false">BY5-AY$5</f>
        <v>-0.021</v>
      </c>
      <c r="DA14" s="752" t="n">
        <f aca="false">BZ5-AZ$5</f>
        <v>0</v>
      </c>
      <c r="DC14" s="759" t="s">
        <v>2188</v>
      </c>
      <c r="DD14" s="752" t="n">
        <f aca="false">CE14/BD5</f>
        <v>-0.115384615384615</v>
      </c>
      <c r="DE14" s="752" t="n">
        <f aca="false">CF14/BE5</f>
        <v>-0.115384615384615</v>
      </c>
      <c r="DF14" s="752" t="n">
        <f aca="false">CG14/BF5</f>
        <v>-0.115384615384615</v>
      </c>
      <c r="DG14" s="752" t="n">
        <f aca="false">CH14/BG5</f>
        <v>-0.0632911392405064</v>
      </c>
      <c r="DH14" s="752" t="n">
        <f aca="false">CI14/BH5</f>
        <v>0</v>
      </c>
      <c r="DI14" s="752" t="n">
        <f aca="false">CJ14/BI5</f>
        <v>0</v>
      </c>
      <c r="DJ14" s="752" t="n">
        <f aca="false">CK14/BJ5</f>
        <v>-0.121212121212121</v>
      </c>
      <c r="DK14" s="752" t="n">
        <f aca="false">CL14/BK5</f>
        <v>0.00909090909090897</v>
      </c>
      <c r="DL14" s="752" t="n">
        <f aca="false">CM14/BL5</f>
        <v>0.00909090909090897</v>
      </c>
      <c r="DM14" s="752" t="n">
        <f aca="false">CN14/BM5</f>
        <v>-0.00666666666666667</v>
      </c>
      <c r="DN14" s="752" t="n">
        <f aca="false">CO14/BN5</f>
        <v>0.0223880597014926</v>
      </c>
      <c r="DO14" s="752" t="n">
        <f aca="false">CP14/BO5</f>
        <v>0.0223880597014926</v>
      </c>
      <c r="DP14" s="752" t="n">
        <f aca="false">CQ14/BP5</f>
        <v>-0.0129032258064516</v>
      </c>
      <c r="DQ14" s="752" t="n">
        <f aca="false">CR14/BQ5</f>
        <v>-0.0796460176991151</v>
      </c>
      <c r="DR14" s="752" t="n">
        <f aca="false">CS14/BR5</f>
        <v>-0.0796460176991151</v>
      </c>
      <c r="DS14" s="752" t="n">
        <f aca="false">CT14/BS5</f>
        <v>-0.0796460176991151</v>
      </c>
      <c r="DT14" s="752" t="n">
        <f aca="false">CU14/BT5</f>
        <v>-0.185185185185185</v>
      </c>
      <c r="DU14" s="752" t="n">
        <f aca="false">CV14/BU5</f>
        <v>-0.185185185185185</v>
      </c>
      <c r="DV14" s="752" t="n">
        <f aca="false">CW14/BV5</f>
        <v>-0.166666666666666</v>
      </c>
      <c r="DW14" s="752" t="n">
        <f aca="false">CX14/BW5</f>
        <v>-0.166666666666666</v>
      </c>
      <c r="DX14" s="752" t="n">
        <f aca="false">CY14/BX5</f>
        <v>-0.166666666666666</v>
      </c>
      <c r="DY14" s="752" t="n">
        <f aca="false">CZ14/BY5</f>
        <v>-0.115384615384615</v>
      </c>
      <c r="DZ14" s="752" t="n">
        <f aca="false">DA14/BZ5</f>
        <v>0</v>
      </c>
    </row>
    <row r="15" customFormat="false" ht="13.5" hidden="false" customHeight="false" outlineLevel="0" collapsed="false">
      <c r="AB15" s="759" t="n">
        <v>13</v>
      </c>
      <c r="AC15" s="753" t="s">
        <v>2189</v>
      </c>
      <c r="AD15" s="760" t="n">
        <f aca="false">D5+D7+D10</f>
        <v>0.142</v>
      </c>
      <c r="AE15" s="760" t="n">
        <f aca="false">E5+E7+E10</f>
        <v>0.142</v>
      </c>
      <c r="AF15" s="760" t="n">
        <f aca="false">F5+F7+F10</f>
        <v>0.142</v>
      </c>
      <c r="AG15" s="760" t="n">
        <f aca="false">G5+G7+G10</f>
        <v>0.055</v>
      </c>
      <c r="AH15" s="760" t="n">
        <f aca="false">H5+H7+H10</f>
        <v>0.046</v>
      </c>
      <c r="AI15" s="760" t="n">
        <f aca="false">I5+I7+I10</f>
        <v>0.046</v>
      </c>
      <c r="AJ15" s="760" t="n">
        <f aca="false">J5+J7+J10</f>
        <v>0.049</v>
      </c>
      <c r="AK15" s="760" t="n">
        <f aca="false">K5+K7+K10</f>
        <v>0.066</v>
      </c>
      <c r="AL15" s="760" t="n">
        <f aca="false">L5+L7+L10</f>
        <v>0.066</v>
      </c>
      <c r="AM15" s="760" t="n">
        <f aca="false">M5+M7+M10</f>
        <v>0.096</v>
      </c>
      <c r="AN15" s="760" t="n">
        <f aca="false">N5+N7+N10</f>
        <v>0.073</v>
      </c>
      <c r="AO15" s="760" t="n">
        <f aca="false">O5+O7+O10</f>
        <v>0.073</v>
      </c>
      <c r="AP15" s="760" t="n">
        <f aca="false">P5+P7+P10</f>
        <v>0.099</v>
      </c>
      <c r="AQ15" s="760" t="n">
        <f aca="false">Q5+Q7+Q10</f>
        <v>0.076</v>
      </c>
      <c r="AR15" s="760" t="n">
        <f aca="false">R5+R7+R10</f>
        <v>0.076</v>
      </c>
      <c r="AS15" s="760" t="n">
        <f aca="false">S5+S7+S10</f>
        <v>0.076</v>
      </c>
      <c r="AT15" s="760" t="n">
        <f aca="false">T5+T7+T10</f>
        <v>0.045</v>
      </c>
      <c r="AU15" s="760" t="n">
        <f aca="false">U5+U7+U10</f>
        <v>0.045</v>
      </c>
      <c r="AV15" s="760" t="n">
        <f aca="false">V5+V7+V10</f>
        <v>0.03</v>
      </c>
      <c r="AW15" s="760" t="n">
        <f aca="false">W5+W7+W10</f>
        <v>0.03</v>
      </c>
      <c r="AX15" s="760" t="n">
        <f aca="false">X5+X7+X10</f>
        <v>0.03</v>
      </c>
      <c r="AY15" s="760" t="n">
        <f aca="false">Y5+Y7+Y10</f>
        <v>0.142</v>
      </c>
      <c r="AZ15" s="760" t="n">
        <f aca="false">Z5+Z7+Z10</f>
        <v>0.046</v>
      </c>
      <c r="BB15" s="759" t="n">
        <v>13</v>
      </c>
      <c r="BC15" s="753" t="s">
        <v>379</v>
      </c>
      <c r="BD15" s="760" t="n">
        <v>0.142</v>
      </c>
      <c r="BE15" s="760" t="n">
        <v>0.142</v>
      </c>
      <c r="BF15" s="760" t="n">
        <v>0.142</v>
      </c>
      <c r="BG15" s="760" t="n">
        <v>0.059</v>
      </c>
      <c r="BH15" s="760" t="n">
        <v>0.054</v>
      </c>
      <c r="BI15" s="760" t="n">
        <v>0.054</v>
      </c>
      <c r="BJ15" s="760" t="n">
        <v>0.055</v>
      </c>
      <c r="BK15" s="760" t="n">
        <v>0.073</v>
      </c>
      <c r="BL15" s="760" t="n">
        <v>0.073</v>
      </c>
      <c r="BM15" s="760" t="n">
        <v>0.112</v>
      </c>
      <c r="BN15" s="760" t="n">
        <v>0.085</v>
      </c>
      <c r="BO15" s="760" t="n">
        <v>0.085</v>
      </c>
      <c r="BP15" s="760" t="n">
        <v>0.112</v>
      </c>
      <c r="BQ15" s="760" t="n">
        <v>0.086</v>
      </c>
      <c r="BR15" s="760" t="n">
        <v>0.086</v>
      </c>
      <c r="BS15" s="760" t="n">
        <v>0.086</v>
      </c>
      <c r="BT15" s="760" t="n">
        <v>0.048</v>
      </c>
      <c r="BU15" s="760" t="n">
        <v>0.048</v>
      </c>
      <c r="BV15" s="760" t="n">
        <v>0.031</v>
      </c>
      <c r="BW15" s="760" t="n">
        <v>0.031</v>
      </c>
      <c r="BX15" s="760" t="n">
        <v>0.031</v>
      </c>
      <c r="BY15" s="760" t="n">
        <v>0.142</v>
      </c>
      <c r="BZ15" s="760" t="n">
        <v>0.054</v>
      </c>
      <c r="CB15" s="759" t="n">
        <v>3</v>
      </c>
      <c r="CC15" s="759" t="n">
        <v>4</v>
      </c>
      <c r="CD15" s="759" t="str">
        <f aca="false">VLOOKUP(CB15,$AB$3:$AC$21,2)&amp;"から"&amp;VLOOKUP(CC15,$BB$3:$BC$20,2)</f>
        <v>処遇加算Ⅰ特定加算Ⅱベア加算から新加算Ⅳ</v>
      </c>
      <c r="CE15" s="752" t="n">
        <f aca="false">BD6-AD$5</f>
        <v>-0.058</v>
      </c>
      <c r="CF15" s="752" t="n">
        <f aca="false">BE6-AE$5</f>
        <v>-0.058</v>
      </c>
      <c r="CG15" s="752" t="n">
        <f aca="false">BF6-AF$5</f>
        <v>-0.058</v>
      </c>
      <c r="CH15" s="752" t="n">
        <f aca="false">BG6-AG$5</f>
        <v>-0.021</v>
      </c>
      <c r="CI15" s="752" t="n">
        <f aca="false">BH6-AH$5</f>
        <v>-0.016</v>
      </c>
      <c r="CJ15" s="752" t="n">
        <f aca="false">BI6-AI$5</f>
        <v>-0.016</v>
      </c>
      <c r="CK15" s="752" t="n">
        <f aca="false">BJ6-AJ$5</f>
        <v>-0.021</v>
      </c>
      <c r="CL15" s="752" t="n">
        <f aca="false">BK6-AK$5</f>
        <v>-0.021</v>
      </c>
      <c r="CM15" s="752" t="n">
        <f aca="false">BL6-AL$5</f>
        <v>-0.021</v>
      </c>
      <c r="CN15" s="752" t="n">
        <f aca="false">BM6-AM$5</f>
        <v>-0.029</v>
      </c>
      <c r="CO15" s="752" t="n">
        <f aca="false">BN6-AN$5</f>
        <v>-0.025</v>
      </c>
      <c r="CP15" s="752" t="n">
        <f aca="false">BO6-AO$5</f>
        <v>-0.025</v>
      </c>
      <c r="CQ15" s="752" t="n">
        <f aca="false">BP6-AP$5</f>
        <v>-0.032</v>
      </c>
      <c r="CR15" s="752" t="n">
        <f aca="false">BQ6-AQ$5</f>
        <v>-0.032</v>
      </c>
      <c r="CS15" s="752" t="n">
        <f aca="false">BR6-AR$5</f>
        <v>-0.032</v>
      </c>
      <c r="CT15" s="752" t="n">
        <f aca="false">BS6-AS$5</f>
        <v>-0.032</v>
      </c>
      <c r="CU15" s="752" t="n">
        <f aca="false">BT6-AT$5</f>
        <v>-0.02</v>
      </c>
      <c r="CV15" s="752" t="n">
        <f aca="false">BU6-AU$5</f>
        <v>-0.02</v>
      </c>
      <c r="CW15" s="752" t="n">
        <f aca="false">BV6-AV$5</f>
        <v>-0.013</v>
      </c>
      <c r="CX15" s="752" t="n">
        <f aca="false">BW6-AW$5</f>
        <v>-0.013</v>
      </c>
      <c r="CY15" s="752" t="n">
        <f aca="false">BX6-AX$5</f>
        <v>-0.013</v>
      </c>
      <c r="CZ15" s="752" t="n">
        <f aca="false">BY6-AY$5</f>
        <v>-0.058</v>
      </c>
      <c r="DA15" s="752" t="n">
        <f aca="false">BZ6-AZ$5</f>
        <v>-0.016</v>
      </c>
      <c r="DC15" s="759" t="s">
        <v>2190</v>
      </c>
      <c r="DD15" s="752" t="n">
        <f aca="false">CE15/BD6</f>
        <v>-0.4</v>
      </c>
      <c r="DE15" s="752" t="n">
        <f aca="false">CF15/BE6</f>
        <v>-0.4</v>
      </c>
      <c r="DF15" s="752" t="n">
        <f aca="false">CG15/BF6</f>
        <v>-0.4</v>
      </c>
      <c r="DG15" s="752" t="n">
        <f aca="false">CH15/BG6</f>
        <v>-0.333333333333333</v>
      </c>
      <c r="DH15" s="752" t="n">
        <f aca="false">CI15/BH6</f>
        <v>-0.25</v>
      </c>
      <c r="DI15" s="752" t="n">
        <f aca="false">CJ15/BI6</f>
        <v>-0.25</v>
      </c>
      <c r="DJ15" s="752" t="n">
        <f aca="false">CK15/BJ6</f>
        <v>-0.396226415094339</v>
      </c>
      <c r="DK15" s="752" t="n">
        <f aca="false">CL15/BK6</f>
        <v>-0.238636363636364</v>
      </c>
      <c r="DL15" s="752" t="n">
        <f aca="false">CM15/BL6</f>
        <v>-0.238636363636364</v>
      </c>
      <c r="DM15" s="752" t="n">
        <f aca="false">CN15/BM6</f>
        <v>-0.237704918032787</v>
      </c>
      <c r="DN15" s="752" t="n">
        <f aca="false">CO15/BN6</f>
        <v>-0.235849056603774</v>
      </c>
      <c r="DO15" s="752" t="n">
        <f aca="false">CP15/BO6</f>
        <v>-0.235849056603774</v>
      </c>
      <c r="DP15" s="752" t="n">
        <f aca="false">CQ15/BP6</f>
        <v>-0.256</v>
      </c>
      <c r="DQ15" s="752" t="n">
        <f aca="false">CR15/BQ6</f>
        <v>-0.355555555555556</v>
      </c>
      <c r="DR15" s="752" t="n">
        <f aca="false">CS15/BR6</f>
        <v>-0.355555555555556</v>
      </c>
      <c r="DS15" s="752" t="n">
        <f aca="false">CT15/BS6</f>
        <v>-0.355555555555556</v>
      </c>
      <c r="DT15" s="752" t="n">
        <f aca="false">CU15/BT6</f>
        <v>-0.454545454545454</v>
      </c>
      <c r="DU15" s="752" t="n">
        <f aca="false">CV15/BU6</f>
        <v>-0.454545454545454</v>
      </c>
      <c r="DV15" s="752" t="n">
        <f aca="false">CW15/BV6</f>
        <v>-0.448275862068965</v>
      </c>
      <c r="DW15" s="752" t="n">
        <f aca="false">CX15/BW6</f>
        <v>-0.448275862068965</v>
      </c>
      <c r="DX15" s="752" t="n">
        <f aca="false">CY15/BX6</f>
        <v>-0.448275862068965</v>
      </c>
      <c r="DY15" s="752" t="n">
        <f aca="false">CZ15/BY6</f>
        <v>-0.4</v>
      </c>
      <c r="DZ15" s="752" t="n">
        <f aca="false">DA15/BZ6</f>
        <v>-0.25</v>
      </c>
    </row>
    <row r="16" customFormat="false" ht="13.5" hidden="false" customHeight="false" outlineLevel="0" collapsed="false">
      <c r="AB16" s="759" t="n">
        <v>14</v>
      </c>
      <c r="AC16" s="753" t="s">
        <v>2191</v>
      </c>
      <c r="AD16" s="760" t="n">
        <f aca="false">D5+D7+D11</f>
        <v>0.118</v>
      </c>
      <c r="AE16" s="760" t="n">
        <f aca="false">E5+E7+E11</f>
        <v>0.118</v>
      </c>
      <c r="AF16" s="760" t="n">
        <f aca="false">F5+F7+F11</f>
        <v>0.118</v>
      </c>
      <c r="AG16" s="760" t="n">
        <f aca="false">G5+G7+G11</f>
        <v>0.044</v>
      </c>
      <c r="AH16" s="760" t="n">
        <f aca="false">H5+H7+H11</f>
        <v>0.035</v>
      </c>
      <c r="AI16" s="760" t="n">
        <f aca="false">I5+I7+I11</f>
        <v>0.035</v>
      </c>
      <c r="AJ16" s="760" t="n">
        <f aca="false">J5+J7+J11</f>
        <v>0.039</v>
      </c>
      <c r="AK16" s="760" t="n">
        <f aca="false">K5+K7+K11</f>
        <v>0.051</v>
      </c>
      <c r="AL16" s="760" t="n">
        <f aca="false">L5+L7+L11</f>
        <v>0.051</v>
      </c>
      <c r="AM16" s="760" t="n">
        <f aca="false">M5+M7+M11</f>
        <v>0.073</v>
      </c>
      <c r="AN16" s="760" t="n">
        <f aca="false">N5+N7+N11</f>
        <v>0.056</v>
      </c>
      <c r="AO16" s="760" t="n">
        <f aca="false">O5+O7+O11</f>
        <v>0.056</v>
      </c>
      <c r="AP16" s="760" t="n">
        <f aca="false">P5+P7+P11</f>
        <v>0.076</v>
      </c>
      <c r="AQ16" s="760" t="n">
        <f aca="false">Q5+Q7+Q11</f>
        <v>0.06</v>
      </c>
      <c r="AR16" s="760" t="n">
        <f aca="false">R5+R7+R11</f>
        <v>0.06</v>
      </c>
      <c r="AS16" s="760" t="n">
        <f aca="false">S5+S7+S11</f>
        <v>0.06</v>
      </c>
      <c r="AT16" s="760" t="n">
        <f aca="false">T5+T7+T11</f>
        <v>0.037</v>
      </c>
      <c r="AU16" s="760" t="n">
        <f aca="false">U5+U7+U11</f>
        <v>0.037</v>
      </c>
      <c r="AV16" s="760" t="n">
        <f aca="false">V5+V7+V11</f>
        <v>0.025</v>
      </c>
      <c r="AW16" s="760" t="n">
        <f aca="false">W5+W7+W11</f>
        <v>0.025</v>
      </c>
      <c r="AX16" s="760" t="n">
        <f aca="false">X5+X7+X11</f>
        <v>0.025</v>
      </c>
      <c r="AY16" s="760" t="n">
        <f aca="false">Y5+Y7+Y11</f>
        <v>0.118</v>
      </c>
      <c r="AZ16" s="760" t="n">
        <f aca="false">Z5+Z7+Z11</f>
        <v>0.035</v>
      </c>
      <c r="BB16" s="759" t="n">
        <v>14</v>
      </c>
      <c r="BC16" s="753" t="s">
        <v>380</v>
      </c>
      <c r="BD16" s="760" t="n">
        <v>0.139</v>
      </c>
      <c r="BE16" s="760" t="n">
        <v>0.139</v>
      </c>
      <c r="BF16" s="760" t="n">
        <v>0.139</v>
      </c>
      <c r="BG16" s="760" t="n">
        <v>0.054</v>
      </c>
      <c r="BH16" s="760" t="n">
        <v>0.045</v>
      </c>
      <c r="BI16" s="760" t="n">
        <v>0.045</v>
      </c>
      <c r="BJ16" s="760" t="n">
        <v>0.048</v>
      </c>
      <c r="BK16" s="760" t="n">
        <v>0.064</v>
      </c>
      <c r="BL16" s="760" t="n">
        <v>0.064</v>
      </c>
      <c r="BM16" s="760" t="n">
        <v>0.096</v>
      </c>
      <c r="BN16" s="760" t="n">
        <v>0.071</v>
      </c>
      <c r="BO16" s="760" t="n">
        <v>0.071</v>
      </c>
      <c r="BP16" s="760" t="n">
        <v>0.097</v>
      </c>
      <c r="BQ16" s="760" t="n">
        <v>0.074</v>
      </c>
      <c r="BR16" s="760" t="n">
        <v>0.074</v>
      </c>
      <c r="BS16" s="760" t="n">
        <v>0.074</v>
      </c>
      <c r="BT16" s="760" t="n">
        <v>0.044</v>
      </c>
      <c r="BU16" s="760" t="n">
        <v>0.044</v>
      </c>
      <c r="BV16" s="760" t="n">
        <v>0.03</v>
      </c>
      <c r="BW16" s="760" t="n">
        <v>0.03</v>
      </c>
      <c r="BX16" s="760" t="n">
        <v>0.03</v>
      </c>
      <c r="BY16" s="760" t="n">
        <v>0.139</v>
      </c>
      <c r="BZ16" s="760" t="n">
        <v>0.045</v>
      </c>
      <c r="CB16" s="759" t="n">
        <v>4</v>
      </c>
      <c r="CC16" s="759" t="n">
        <v>1</v>
      </c>
      <c r="CD16" s="759" t="str">
        <f aca="false">VLOOKUP(CB16,$AB$3:$AC$21,2)&amp;"から"&amp;VLOOKUP(CC16,$BB$3:$BC$20,2)</f>
        <v>処遇加算Ⅰ特定加算Ⅱベア加算なしから新加算Ⅰ</v>
      </c>
      <c r="CE16" s="752" t="n">
        <f aca="false">BD3-AD$6</f>
        <v>0.066</v>
      </c>
      <c r="CF16" s="752" t="n">
        <f aca="false">BE3-AE$6</f>
        <v>0.066</v>
      </c>
      <c r="CG16" s="752" t="n">
        <f aca="false">BF3-AF$6</f>
        <v>0.066</v>
      </c>
      <c r="CH16" s="752" t="n">
        <f aca="false">BG3-AG$6</f>
        <v>0.027</v>
      </c>
      <c r="CI16" s="752" t="n">
        <f aca="false">BH3-AH$6</f>
        <v>0.023</v>
      </c>
      <c r="CJ16" s="752" t="n">
        <f aca="false">BI3-AI$6</f>
        <v>0.023</v>
      </c>
      <c r="CK16" s="752" t="n">
        <f aca="false">BJ3-AJ$6</f>
        <v>0.022</v>
      </c>
      <c r="CL16" s="752" t="n">
        <f aca="false">BK3-AK$6</f>
        <v>0.034</v>
      </c>
      <c r="CM16" s="752" t="n">
        <f aca="false">BL3-AL$6</f>
        <v>0.034</v>
      </c>
      <c r="CN16" s="752" t="n">
        <f aca="false">BM3-AM$6</f>
        <v>0.053</v>
      </c>
      <c r="CO16" s="752" t="n">
        <f aca="false">BN3-AN$6</f>
        <v>0.035</v>
      </c>
      <c r="CP16" s="752" t="n">
        <f aca="false">BO3-AO$6</f>
        <v>0.035</v>
      </c>
      <c r="CQ16" s="752" t="n">
        <f aca="false">BP3-AP$6</f>
        <v>0.052</v>
      </c>
      <c r="CR16" s="752" t="n">
        <f aca="false">BQ3-AQ$6</f>
        <v>0.034</v>
      </c>
      <c r="CS16" s="752" t="n">
        <f aca="false">BR3-AR$6</f>
        <v>0.034</v>
      </c>
      <c r="CT16" s="752" t="n">
        <f aca="false">BS3-AS$6</f>
        <v>0.034</v>
      </c>
      <c r="CU16" s="752" t="n">
        <f aca="false">BT3-AT$6</f>
        <v>0.019</v>
      </c>
      <c r="CV16" s="752" t="n">
        <f aca="false">BU3-AU$6</f>
        <v>0.019</v>
      </c>
      <c r="CW16" s="752" t="n">
        <f aca="false">BV3-AV$6</f>
        <v>0.014</v>
      </c>
      <c r="CX16" s="752" t="n">
        <f aca="false">BW3-AW$6</f>
        <v>0.014</v>
      </c>
      <c r="CY16" s="752" t="n">
        <f aca="false">BX3-AX$6</f>
        <v>0.014</v>
      </c>
      <c r="CZ16" s="752" t="n">
        <f aca="false">BY3-AY$6</f>
        <v>0.066</v>
      </c>
      <c r="DA16" s="752" t="n">
        <f aca="false">BZ3-AZ$6</f>
        <v>0.023</v>
      </c>
      <c r="DC16" s="759" t="s">
        <v>2192</v>
      </c>
      <c r="DD16" s="752" t="n">
        <f aca="false">CE16/BD3</f>
        <v>0.269387755102041</v>
      </c>
      <c r="DE16" s="752" t="n">
        <f aca="false">CF16/BE3</f>
        <v>0.269387755102041</v>
      </c>
      <c r="DF16" s="752" t="n">
        <f aca="false">CG16/BF3</f>
        <v>0.269387755102041</v>
      </c>
      <c r="DG16" s="752" t="n">
        <f aca="false">CH16/BG3</f>
        <v>0.27</v>
      </c>
      <c r="DH16" s="752" t="n">
        <f aca="false">CI16/BH3</f>
        <v>0.25</v>
      </c>
      <c r="DI16" s="752" t="n">
        <f aca="false">CJ16/BI3</f>
        <v>0.25</v>
      </c>
      <c r="DJ16" s="752" t="n">
        <f aca="false">CK16/BJ3</f>
        <v>0.255813953488372</v>
      </c>
      <c r="DK16" s="752" t="n">
        <f aca="false">CL16/BK3</f>
        <v>0.265625</v>
      </c>
      <c r="DL16" s="752" t="n">
        <f aca="false">CM16/BL3</f>
        <v>0.265625</v>
      </c>
      <c r="DM16" s="752" t="n">
        <f aca="false">CN16/BM3</f>
        <v>0.292817679558011</v>
      </c>
      <c r="DN16" s="752" t="n">
        <f aca="false">CO16/BN3</f>
        <v>0.23489932885906</v>
      </c>
      <c r="DO16" s="752" t="n">
        <f aca="false">CP16/BO3</f>
        <v>0.23489932885906</v>
      </c>
      <c r="DP16" s="752" t="n">
        <f aca="false">CQ16/BP3</f>
        <v>0.279569892473118</v>
      </c>
      <c r="DQ16" s="752" t="n">
        <f aca="false">CR16/BQ3</f>
        <v>0.242857142857143</v>
      </c>
      <c r="DR16" s="752" t="n">
        <f aca="false">CS16/BR3</f>
        <v>0.242857142857143</v>
      </c>
      <c r="DS16" s="752" t="n">
        <f aca="false">CT16/BS3</f>
        <v>0.242857142857143</v>
      </c>
      <c r="DT16" s="752" t="n">
        <f aca="false">CU16/BT3</f>
        <v>0.253333333333333</v>
      </c>
      <c r="DU16" s="752" t="n">
        <f aca="false">CV16/BU3</f>
        <v>0.253333333333333</v>
      </c>
      <c r="DV16" s="752" t="n">
        <f aca="false">CW16/BV3</f>
        <v>0.274509803921569</v>
      </c>
      <c r="DW16" s="752" t="n">
        <f aca="false">CX16/BW3</f>
        <v>0.274509803921569</v>
      </c>
      <c r="DX16" s="752" t="n">
        <f aca="false">CY16/BX3</f>
        <v>0.274509803921569</v>
      </c>
      <c r="DY16" s="752" t="n">
        <f aca="false">CZ16/BY3</f>
        <v>0.269387755102041</v>
      </c>
      <c r="DZ16" s="752" t="n">
        <f aca="false">DA16/BZ3</f>
        <v>0.25</v>
      </c>
    </row>
    <row r="17" customFormat="false" ht="13.5" hidden="false" customHeight="false" outlineLevel="0" collapsed="false">
      <c r="AB17" s="759" t="n">
        <v>15</v>
      </c>
      <c r="AC17" s="753" t="s">
        <v>2193</v>
      </c>
      <c r="AD17" s="760" t="n">
        <f aca="false">D5+D8+D10</f>
        <v>0.121</v>
      </c>
      <c r="AE17" s="760" t="n">
        <f aca="false">E5+E8+E10</f>
        <v>0.121</v>
      </c>
      <c r="AF17" s="760" t="n">
        <f aca="false">F5+F8+F10</f>
        <v>0.121</v>
      </c>
      <c r="AG17" s="760" t="n">
        <f aca="false">G5+G8+G10</f>
        <v>0.049</v>
      </c>
      <c r="AH17" s="760" t="n">
        <f aca="false">H5+H8+H10</f>
        <v>0.044</v>
      </c>
      <c r="AI17" s="760" t="n">
        <f aca="false">I5+I8+I10</f>
        <v>0.044</v>
      </c>
      <c r="AJ17" s="760" t="n">
        <f aca="false">J5+J8+J10</f>
        <v>0.046</v>
      </c>
      <c r="AK17" s="760" t="n">
        <f aca="false">K5+K8+K10</f>
        <v>0.06</v>
      </c>
      <c r="AL17" s="760" t="n">
        <f aca="false">L5+L8+L10</f>
        <v>0.06</v>
      </c>
      <c r="AM17" s="760" t="n">
        <f aca="false">M5+M8+M10</f>
        <v>0.089</v>
      </c>
      <c r="AN17" s="760" t="n">
        <f aca="false">N5+N8+N10</f>
        <v>0.07</v>
      </c>
      <c r="AO17" s="760" t="n">
        <f aca="false">O5+O8+O10</f>
        <v>0.07</v>
      </c>
      <c r="AP17" s="760" t="n">
        <f aca="false">P5+P8+P10</f>
        <v>0.091</v>
      </c>
      <c r="AQ17" s="760" t="n">
        <f aca="false">Q5+Q8+Q10</f>
        <v>0.072</v>
      </c>
      <c r="AR17" s="760" t="n">
        <f aca="false">R5+R8+R10</f>
        <v>0.072</v>
      </c>
      <c r="AS17" s="760" t="n">
        <f aca="false">S5+S8+S10</f>
        <v>0.072</v>
      </c>
      <c r="AT17" s="760" t="n">
        <f aca="false">T5+T8+T10</f>
        <v>0.041</v>
      </c>
      <c r="AU17" s="760" t="n">
        <f aca="false">U5+U8+U10</f>
        <v>0.041</v>
      </c>
      <c r="AV17" s="760" t="n">
        <f aca="false">V5+V8+V10</f>
        <v>0.026</v>
      </c>
      <c r="AW17" s="760" t="n">
        <f aca="false">W5+W8+W10</f>
        <v>0.026</v>
      </c>
      <c r="AX17" s="760" t="n">
        <f aca="false">X5+X8+X10</f>
        <v>0.026</v>
      </c>
      <c r="AY17" s="760" t="n">
        <f aca="false">Y5+Y8+Y10</f>
        <v>0.121</v>
      </c>
      <c r="AZ17" s="760" t="n">
        <f aca="false">Z5+Z8+Z10</f>
        <v>0.044</v>
      </c>
      <c r="BB17" s="759" t="n">
        <v>15</v>
      </c>
      <c r="BC17" s="753" t="s">
        <v>381</v>
      </c>
      <c r="BD17" s="760" t="n">
        <v>0.121</v>
      </c>
      <c r="BE17" s="760" t="n">
        <v>0.121</v>
      </c>
      <c r="BF17" s="760" t="n">
        <v>0.121</v>
      </c>
      <c r="BG17" s="760" t="n">
        <v>0.052</v>
      </c>
      <c r="BH17" s="760" t="n">
        <v>0.053</v>
      </c>
      <c r="BI17" s="760" t="n">
        <v>0.053</v>
      </c>
      <c r="BJ17" s="760" t="n">
        <v>0.043</v>
      </c>
      <c r="BK17" s="760" t="n">
        <v>0.073</v>
      </c>
      <c r="BL17" s="760" t="n">
        <v>0.073</v>
      </c>
      <c r="BM17" s="760" t="n">
        <v>0.099</v>
      </c>
      <c r="BN17" s="760" t="n">
        <v>0.089</v>
      </c>
      <c r="BO17" s="760" t="n">
        <v>0.089</v>
      </c>
      <c r="BP17" s="760" t="n">
        <v>0.102</v>
      </c>
      <c r="BQ17" s="760" t="n">
        <v>0.074</v>
      </c>
      <c r="BR17" s="760" t="n">
        <v>0.074</v>
      </c>
      <c r="BS17" s="760" t="n">
        <v>0.074</v>
      </c>
      <c r="BT17" s="760" t="n">
        <v>0.036</v>
      </c>
      <c r="BU17" s="760" t="n">
        <v>0.036</v>
      </c>
      <c r="BV17" s="760" t="n">
        <v>0.024</v>
      </c>
      <c r="BW17" s="760" t="n">
        <v>0.024</v>
      </c>
      <c r="BX17" s="760" t="n">
        <v>0.024</v>
      </c>
      <c r="BY17" s="760" t="n">
        <v>0.121</v>
      </c>
      <c r="BZ17" s="760" t="n">
        <v>0.053</v>
      </c>
      <c r="CB17" s="759" t="n">
        <v>4</v>
      </c>
      <c r="CC17" s="759" t="n">
        <v>2</v>
      </c>
      <c r="CD17" s="759" t="str">
        <f aca="false">VLOOKUP(CB17,$AB$3:$AC$21,2)&amp;"から"&amp;VLOOKUP(CC17,$BB$3:$BC$20,2)</f>
        <v>処遇加算Ⅰ特定加算Ⅱベア加算なしから新加算Ⅱ</v>
      </c>
      <c r="CE17" s="752" t="n">
        <f aca="false">BD4-AD$6</f>
        <v>0.045</v>
      </c>
      <c r="CF17" s="752" t="n">
        <f aca="false">BE4-AE$6</f>
        <v>0.045</v>
      </c>
      <c r="CG17" s="752" t="n">
        <f aca="false">BF4-AF$6</f>
        <v>0.045</v>
      </c>
      <c r="CH17" s="752" t="n">
        <f aca="false">BG4-AG$6</f>
        <v>0.021</v>
      </c>
      <c r="CI17" s="752" t="n">
        <f aca="false">BH4-AH$6</f>
        <v>0.021</v>
      </c>
      <c r="CJ17" s="752" t="n">
        <f aca="false">BI4-AI$6</f>
        <v>0.021</v>
      </c>
      <c r="CK17" s="752" t="n">
        <f aca="false">BJ4-AJ$6</f>
        <v>0.019</v>
      </c>
      <c r="CL17" s="752" t="n">
        <f aca="false">BK4-AK$6</f>
        <v>0.028</v>
      </c>
      <c r="CM17" s="752" t="n">
        <f aca="false">BL4-AL$6</f>
        <v>0.028</v>
      </c>
      <c r="CN17" s="752" t="n">
        <f aca="false">BM4-AM$6</f>
        <v>0.046</v>
      </c>
      <c r="CO17" s="752" t="n">
        <f aca="false">BN4-AN$6</f>
        <v>0.032</v>
      </c>
      <c r="CP17" s="752" t="n">
        <f aca="false">BO4-AO$6</f>
        <v>0.032</v>
      </c>
      <c r="CQ17" s="752" t="n">
        <f aca="false">BP4-AP$6</f>
        <v>0.044</v>
      </c>
      <c r="CR17" s="752" t="n">
        <f aca="false">BQ4-AQ$6</f>
        <v>0.03</v>
      </c>
      <c r="CS17" s="752" t="n">
        <f aca="false">BR4-AR$6</f>
        <v>0.03</v>
      </c>
      <c r="CT17" s="752" t="n">
        <f aca="false">BS4-AS$6</f>
        <v>0.03</v>
      </c>
      <c r="CU17" s="752" t="n">
        <f aca="false">BT4-AT$6</f>
        <v>0.015</v>
      </c>
      <c r="CV17" s="752" t="n">
        <f aca="false">BU4-AU$6</f>
        <v>0.015</v>
      </c>
      <c r="CW17" s="752" t="n">
        <f aca="false">BV4-AV$6</f>
        <v>0.01</v>
      </c>
      <c r="CX17" s="752" t="n">
        <f aca="false">BW4-AW$6</f>
        <v>0.01</v>
      </c>
      <c r="CY17" s="752" t="n">
        <f aca="false">BX4-AX$6</f>
        <v>0.01</v>
      </c>
      <c r="CZ17" s="752" t="n">
        <f aca="false">BY4-AY$6</f>
        <v>0.045</v>
      </c>
      <c r="DA17" s="752" t="n">
        <f aca="false">BZ4-AZ$6</f>
        <v>0.021</v>
      </c>
      <c r="DC17" s="759" t="s">
        <v>2194</v>
      </c>
      <c r="DD17" s="752" t="n">
        <f aca="false">CE17/BD4</f>
        <v>0.200892857142857</v>
      </c>
      <c r="DE17" s="752" t="n">
        <f aca="false">CF17/BE4</f>
        <v>0.200892857142857</v>
      </c>
      <c r="DF17" s="752" t="n">
        <f aca="false">CG17/BF4</f>
        <v>0.200892857142857</v>
      </c>
      <c r="DG17" s="752" t="n">
        <f aca="false">CH17/BG4</f>
        <v>0.223404255319149</v>
      </c>
      <c r="DH17" s="752" t="n">
        <f aca="false">CI17/BH4</f>
        <v>0.233333333333333</v>
      </c>
      <c r="DI17" s="752" t="n">
        <f aca="false">CJ17/BI4</f>
        <v>0.233333333333333</v>
      </c>
      <c r="DJ17" s="752" t="n">
        <f aca="false">CK17/BJ4</f>
        <v>0.228915662650602</v>
      </c>
      <c r="DK17" s="752" t="n">
        <f aca="false">CL17/BK4</f>
        <v>0.229508196721311</v>
      </c>
      <c r="DL17" s="752" t="n">
        <f aca="false">CM17/BL4</f>
        <v>0.229508196721311</v>
      </c>
      <c r="DM17" s="752" t="n">
        <f aca="false">CN17/BM4</f>
        <v>0.264367816091954</v>
      </c>
      <c r="DN17" s="752" t="n">
        <f aca="false">CO17/BN4</f>
        <v>0.219178082191781</v>
      </c>
      <c r="DO17" s="752" t="n">
        <f aca="false">CP17/BO4</f>
        <v>0.219178082191781</v>
      </c>
      <c r="DP17" s="752" t="n">
        <f aca="false">CQ17/BP4</f>
        <v>0.247191011235955</v>
      </c>
      <c r="DQ17" s="752" t="n">
        <f aca="false">CR17/BQ4</f>
        <v>0.220588235294118</v>
      </c>
      <c r="DR17" s="752" t="n">
        <f aca="false">CS17/BR4</f>
        <v>0.220588235294118</v>
      </c>
      <c r="DS17" s="752" t="n">
        <f aca="false">CT17/BS4</f>
        <v>0.220588235294118</v>
      </c>
      <c r="DT17" s="752" t="n">
        <f aca="false">CU17/BT4</f>
        <v>0.211267605633803</v>
      </c>
      <c r="DU17" s="752" t="n">
        <f aca="false">CV17/BU4</f>
        <v>0.211267605633803</v>
      </c>
      <c r="DV17" s="752" t="n">
        <f aca="false">CW17/BV4</f>
        <v>0.212765957446809</v>
      </c>
      <c r="DW17" s="752" t="n">
        <f aca="false">CX17/BW4</f>
        <v>0.212765957446809</v>
      </c>
      <c r="DX17" s="752" t="n">
        <f aca="false">CY17/BX4</f>
        <v>0.212765957446809</v>
      </c>
      <c r="DY17" s="752" t="n">
        <f aca="false">CZ17/BY4</f>
        <v>0.200892857142857</v>
      </c>
      <c r="DZ17" s="752" t="n">
        <f aca="false">DA17/BZ4</f>
        <v>0.233333333333333</v>
      </c>
    </row>
    <row r="18" customFormat="false" ht="13.5" hidden="false" customHeight="false" outlineLevel="0" collapsed="false">
      <c r="AB18" s="759" t="n">
        <v>16</v>
      </c>
      <c r="AC18" s="753" t="s">
        <v>2195</v>
      </c>
      <c r="AD18" s="760" t="n">
        <f aca="false">D5+D8+D11</f>
        <v>0.097</v>
      </c>
      <c r="AE18" s="760" t="n">
        <f aca="false">E5+E8+E11</f>
        <v>0.097</v>
      </c>
      <c r="AF18" s="760" t="n">
        <f aca="false">F5+F8+F11</f>
        <v>0.097</v>
      </c>
      <c r="AG18" s="760" t="n">
        <f aca="false">G5+G8+G11</f>
        <v>0.038</v>
      </c>
      <c r="AH18" s="760" t="n">
        <f aca="false">H5+H8+H11</f>
        <v>0.033</v>
      </c>
      <c r="AI18" s="760" t="n">
        <f aca="false">I5+I8+I11</f>
        <v>0.033</v>
      </c>
      <c r="AJ18" s="760" t="n">
        <f aca="false">J5+J8+J11</f>
        <v>0.036</v>
      </c>
      <c r="AK18" s="760" t="n">
        <f aca="false">K5+K8+K11</f>
        <v>0.045</v>
      </c>
      <c r="AL18" s="760" t="n">
        <f aca="false">L5+L8+L11</f>
        <v>0.045</v>
      </c>
      <c r="AM18" s="760" t="n">
        <f aca="false">M5+M8+M11</f>
        <v>0.066</v>
      </c>
      <c r="AN18" s="760" t="n">
        <f aca="false">N5+N8+N11</f>
        <v>0.053</v>
      </c>
      <c r="AO18" s="760" t="n">
        <f aca="false">O5+O8+O11</f>
        <v>0.053</v>
      </c>
      <c r="AP18" s="760" t="n">
        <f aca="false">P5+P8+P11</f>
        <v>0.068</v>
      </c>
      <c r="AQ18" s="760" t="n">
        <f aca="false">Q5+Q8+Q11</f>
        <v>0.056</v>
      </c>
      <c r="AR18" s="760" t="n">
        <f aca="false">R5+R8+R11</f>
        <v>0.056</v>
      </c>
      <c r="AS18" s="760" t="n">
        <f aca="false">S5+S8+S11</f>
        <v>0.056</v>
      </c>
      <c r="AT18" s="760" t="n">
        <f aca="false">T5+T8+T11</f>
        <v>0.033</v>
      </c>
      <c r="AU18" s="760" t="n">
        <f aca="false">U5+U8+U11</f>
        <v>0.033</v>
      </c>
      <c r="AV18" s="760" t="n">
        <f aca="false">V5+V8+V11</f>
        <v>0.021</v>
      </c>
      <c r="AW18" s="760" t="n">
        <f aca="false">W5+W8+W11</f>
        <v>0.021</v>
      </c>
      <c r="AX18" s="760" t="n">
        <f aca="false">X5+X8+X11</f>
        <v>0.021</v>
      </c>
      <c r="AY18" s="760" t="n">
        <f aca="false">Y5+Y8+Y11</f>
        <v>0.097</v>
      </c>
      <c r="AZ18" s="760" t="n">
        <f aca="false">Z5+Z8+Z11</f>
        <v>0.033</v>
      </c>
      <c r="BB18" s="759" t="n">
        <v>16</v>
      </c>
      <c r="BC18" s="753" t="s">
        <v>382</v>
      </c>
      <c r="BD18" s="760" t="n">
        <v>0.118</v>
      </c>
      <c r="BE18" s="760" t="n">
        <v>0.118</v>
      </c>
      <c r="BF18" s="760" t="n">
        <v>0.118</v>
      </c>
      <c r="BG18" s="760" t="n">
        <v>0.048</v>
      </c>
      <c r="BH18" s="760" t="n">
        <v>0.043</v>
      </c>
      <c r="BI18" s="760" t="n">
        <v>0.043</v>
      </c>
      <c r="BJ18" s="760" t="n">
        <v>0.045</v>
      </c>
      <c r="BK18" s="760" t="n">
        <v>0.058</v>
      </c>
      <c r="BL18" s="760" t="n">
        <v>0.058</v>
      </c>
      <c r="BM18" s="760" t="n">
        <v>0.089</v>
      </c>
      <c r="BN18" s="760" t="n">
        <v>0.068</v>
      </c>
      <c r="BO18" s="760" t="n">
        <v>0.068</v>
      </c>
      <c r="BP18" s="760" t="n">
        <v>0.089</v>
      </c>
      <c r="BQ18" s="760" t="n">
        <v>0.07</v>
      </c>
      <c r="BR18" s="760" t="n">
        <v>0.07</v>
      </c>
      <c r="BS18" s="760" t="n">
        <v>0.07</v>
      </c>
      <c r="BT18" s="760" t="n">
        <v>0.04</v>
      </c>
      <c r="BU18" s="760" t="n">
        <v>0.04</v>
      </c>
      <c r="BV18" s="760" t="n">
        <v>0.026</v>
      </c>
      <c r="BW18" s="760" t="n">
        <v>0.026</v>
      </c>
      <c r="BX18" s="760" t="n">
        <v>0.026</v>
      </c>
      <c r="BY18" s="760" t="n">
        <v>0.118</v>
      </c>
      <c r="BZ18" s="760" t="n">
        <v>0.043</v>
      </c>
      <c r="CB18" s="759" t="n">
        <v>4</v>
      </c>
      <c r="CC18" s="759" t="n">
        <v>3</v>
      </c>
      <c r="CD18" s="759" t="str">
        <f aca="false">VLOOKUP(CB18,$AB$3:$AC$21,2)&amp;"から"&amp;VLOOKUP(CC18,$BB$3:$BC$20,2)</f>
        <v>処遇加算Ⅰ特定加算Ⅱベア加算なしから新加算Ⅲ</v>
      </c>
      <c r="CE18" s="752" t="n">
        <f aca="false">BD5-AD$6</f>
        <v>0.00299999999999997</v>
      </c>
      <c r="CF18" s="752" t="n">
        <f aca="false">BE5-AE$6</f>
        <v>0.00299999999999997</v>
      </c>
      <c r="CG18" s="752" t="n">
        <f aca="false">BF5-AF$6</f>
        <v>0.00299999999999997</v>
      </c>
      <c r="CH18" s="752" t="n">
        <f aca="false">BG5-AG$6</f>
        <v>0.00599999999999999</v>
      </c>
      <c r="CI18" s="752" t="n">
        <f aca="false">BH5-AH$6</f>
        <v>0.011</v>
      </c>
      <c r="CJ18" s="752" t="n">
        <f aca="false">BI5-AI$6</f>
        <v>0.011</v>
      </c>
      <c r="CK18" s="752" t="n">
        <f aca="false">BJ5-AJ$6</f>
        <v>0.002</v>
      </c>
      <c r="CL18" s="752" t="n">
        <f aca="false">BK5-AK$6</f>
        <v>0.016</v>
      </c>
      <c r="CM18" s="752" t="n">
        <f aca="false">BL5-AL$6</f>
        <v>0.016</v>
      </c>
      <c r="CN18" s="752" t="n">
        <f aca="false">BM5-AM$6</f>
        <v>0.022</v>
      </c>
      <c r="CO18" s="752" t="n">
        <f aca="false">BN5-AN$6</f>
        <v>0.02</v>
      </c>
      <c r="CP18" s="752" t="n">
        <f aca="false">BO5-AO$6</f>
        <v>0.02</v>
      </c>
      <c r="CQ18" s="752" t="n">
        <f aca="false">BP5-AP$6</f>
        <v>0.021</v>
      </c>
      <c r="CR18" s="752" t="n">
        <f aca="false">BQ5-AQ$6</f>
        <v>0.00699999999999999</v>
      </c>
      <c r="CS18" s="752" t="n">
        <f aca="false">BR5-AR$6</f>
        <v>0.00699999999999999</v>
      </c>
      <c r="CT18" s="752" t="n">
        <f aca="false">BS5-AS$6</f>
        <v>0.00699999999999999</v>
      </c>
      <c r="CU18" s="752" t="n">
        <f aca="false">BT5-AT$6</f>
        <v>-0.002</v>
      </c>
      <c r="CV18" s="752" t="n">
        <f aca="false">BU5-AU$6</f>
        <v>-0.002</v>
      </c>
      <c r="CW18" s="752" t="n">
        <f aca="false">BV5-AV$6</f>
        <v>-0.000999999999999994</v>
      </c>
      <c r="CX18" s="752" t="n">
        <f aca="false">BW5-AW$6</f>
        <v>-0.000999999999999994</v>
      </c>
      <c r="CY18" s="752" t="n">
        <f aca="false">BX5-AX$6</f>
        <v>-0.000999999999999994</v>
      </c>
      <c r="CZ18" s="752" t="n">
        <f aca="false">BY5-AY$6</f>
        <v>0.00299999999999997</v>
      </c>
      <c r="DA18" s="752" t="n">
        <f aca="false">BZ5-AZ$6</f>
        <v>0.011</v>
      </c>
      <c r="DC18" s="759" t="s">
        <v>2196</v>
      </c>
      <c r="DD18" s="752" t="n">
        <f aca="false">CE18/BD5</f>
        <v>0.0164835164835163</v>
      </c>
      <c r="DE18" s="752" t="n">
        <f aca="false">CF18/BE5</f>
        <v>0.0164835164835163</v>
      </c>
      <c r="DF18" s="752" t="n">
        <f aca="false">CG18/BF5</f>
        <v>0.0164835164835163</v>
      </c>
      <c r="DG18" s="752" t="n">
        <f aca="false">CH18/BG5</f>
        <v>0.0759493670886075</v>
      </c>
      <c r="DH18" s="752" t="n">
        <f aca="false">CI18/BH5</f>
        <v>0.1375</v>
      </c>
      <c r="DI18" s="752" t="n">
        <f aca="false">CJ18/BI5</f>
        <v>0.1375</v>
      </c>
      <c r="DJ18" s="752" t="n">
        <f aca="false">CK18/BJ5</f>
        <v>0.0303030303030303</v>
      </c>
      <c r="DK18" s="752" t="n">
        <f aca="false">CL18/BK5</f>
        <v>0.145454545454545</v>
      </c>
      <c r="DL18" s="752" t="n">
        <f aca="false">CM18/BL5</f>
        <v>0.145454545454545</v>
      </c>
      <c r="DM18" s="752" t="n">
        <f aca="false">CN18/BM5</f>
        <v>0.146666666666667</v>
      </c>
      <c r="DN18" s="752" t="n">
        <f aca="false">CO18/BN5</f>
        <v>0.149253731343284</v>
      </c>
      <c r="DO18" s="752" t="n">
        <f aca="false">CP18/BO5</f>
        <v>0.149253731343284</v>
      </c>
      <c r="DP18" s="752" t="n">
        <f aca="false">CQ18/BP5</f>
        <v>0.135483870967742</v>
      </c>
      <c r="DQ18" s="752" t="n">
        <f aca="false">CR18/BQ5</f>
        <v>0.0619469026548672</v>
      </c>
      <c r="DR18" s="752" t="n">
        <f aca="false">CS18/BR5</f>
        <v>0.0619469026548672</v>
      </c>
      <c r="DS18" s="752" t="n">
        <f aca="false">CT18/BS5</f>
        <v>0.0619469026548672</v>
      </c>
      <c r="DT18" s="752" t="n">
        <f aca="false">CU18/BT5</f>
        <v>-0.0370370370370369</v>
      </c>
      <c r="DU18" s="752" t="n">
        <f aca="false">CV18/BU5</f>
        <v>-0.0370370370370369</v>
      </c>
      <c r="DV18" s="752" t="n">
        <f aca="false">CW18/BV5</f>
        <v>-0.0277777777777776</v>
      </c>
      <c r="DW18" s="752" t="n">
        <f aca="false">CX18/BW5</f>
        <v>-0.0277777777777776</v>
      </c>
      <c r="DX18" s="752" t="n">
        <f aca="false">CY18/BX5</f>
        <v>-0.0277777777777776</v>
      </c>
      <c r="DY18" s="752" t="n">
        <f aca="false">CZ18/BY5</f>
        <v>0.0164835164835163</v>
      </c>
      <c r="DZ18" s="752" t="n">
        <f aca="false">DA18/BZ5</f>
        <v>0.1375</v>
      </c>
    </row>
    <row r="19" customFormat="false" ht="13.5" hidden="false" customHeight="false" outlineLevel="0" collapsed="false">
      <c r="AB19" s="759" t="n">
        <v>17</v>
      </c>
      <c r="AC19" s="753" t="s">
        <v>2197</v>
      </c>
      <c r="AD19" s="760" t="n">
        <f aca="false">D5+D9+D10</f>
        <v>0.079</v>
      </c>
      <c r="AE19" s="760" t="n">
        <f aca="false">E5+E9+E10</f>
        <v>0.079</v>
      </c>
      <c r="AF19" s="760" t="n">
        <f aca="false">F5+F9+F10</f>
        <v>0.079</v>
      </c>
      <c r="AG19" s="760" t="n">
        <f aca="false">G5+G9+G10</f>
        <v>0.034</v>
      </c>
      <c r="AH19" s="760" t="n">
        <f aca="false">H5+H9+H10</f>
        <v>0.034</v>
      </c>
      <c r="AI19" s="760" t="n">
        <f aca="false">I5+I9+I10</f>
        <v>0.034</v>
      </c>
      <c r="AJ19" s="760" t="n">
        <f aca="false">J5+J9+J10</f>
        <v>0.029</v>
      </c>
      <c r="AK19" s="760" t="n">
        <f aca="false">K5+K9+K10</f>
        <v>0.048</v>
      </c>
      <c r="AL19" s="760" t="n">
        <f aca="false">L5+L9+L10</f>
        <v>0.048</v>
      </c>
      <c r="AM19" s="760" t="n">
        <f aca="false">M5+M9+M10</f>
        <v>0.065</v>
      </c>
      <c r="AN19" s="760" t="n">
        <f aca="false">N5+N9+N10</f>
        <v>0.058</v>
      </c>
      <c r="AO19" s="760" t="n">
        <f aca="false">O5+O9+O10</f>
        <v>0.058</v>
      </c>
      <c r="AP19" s="760" t="n">
        <f aca="false">P5+P9+P10</f>
        <v>0.068</v>
      </c>
      <c r="AQ19" s="760" t="n">
        <f aca="false">Q5+Q9+Q10</f>
        <v>0.049</v>
      </c>
      <c r="AR19" s="760" t="n">
        <f aca="false">R5+R9+R10</f>
        <v>0.049</v>
      </c>
      <c r="AS19" s="760" t="n">
        <f aca="false">S5+S9+S10</f>
        <v>0.049</v>
      </c>
      <c r="AT19" s="760" t="n">
        <f aca="false">T5+T9+T10</f>
        <v>0.024</v>
      </c>
      <c r="AU19" s="760" t="n">
        <f aca="false">U5+U9+U10</f>
        <v>0.024</v>
      </c>
      <c r="AV19" s="760" t="n">
        <f aca="false">V5+V9+V10</f>
        <v>0.015</v>
      </c>
      <c r="AW19" s="760" t="n">
        <f aca="false">W5+W9+W10</f>
        <v>0.015</v>
      </c>
      <c r="AX19" s="760" t="n">
        <f aca="false">X5+X9+X10</f>
        <v>0.015</v>
      </c>
      <c r="AY19" s="760" t="n">
        <f aca="false">Y5+Y9+Y10</f>
        <v>0.079</v>
      </c>
      <c r="AZ19" s="760" t="n">
        <f aca="false">Z5+Z9+Z10</f>
        <v>0.034</v>
      </c>
      <c r="BB19" s="759" t="n">
        <v>17</v>
      </c>
      <c r="BC19" s="753" t="s">
        <v>383</v>
      </c>
      <c r="BD19" s="760" t="n">
        <v>0.1</v>
      </c>
      <c r="BE19" s="760" t="n">
        <v>0.1</v>
      </c>
      <c r="BF19" s="760" t="n">
        <v>0.1</v>
      </c>
      <c r="BG19" s="760" t="n">
        <v>0.044</v>
      </c>
      <c r="BH19" s="760" t="n">
        <v>0.044</v>
      </c>
      <c r="BI19" s="760" t="n">
        <v>0.044</v>
      </c>
      <c r="BJ19" s="760" t="n">
        <v>0.038</v>
      </c>
      <c r="BK19" s="760" t="n">
        <v>0.061</v>
      </c>
      <c r="BL19" s="760" t="n">
        <v>0.061</v>
      </c>
      <c r="BM19" s="760" t="n">
        <v>0.088</v>
      </c>
      <c r="BN19" s="760" t="n">
        <v>0.073</v>
      </c>
      <c r="BO19" s="760" t="n">
        <v>0.073</v>
      </c>
      <c r="BP19" s="760" t="n">
        <v>0.089</v>
      </c>
      <c r="BQ19" s="760" t="n">
        <v>0.063</v>
      </c>
      <c r="BR19" s="760" t="n">
        <v>0.063</v>
      </c>
      <c r="BS19" s="760" t="n">
        <v>0.063</v>
      </c>
      <c r="BT19" s="760" t="n">
        <v>0.031</v>
      </c>
      <c r="BU19" s="760" t="n">
        <v>0.031</v>
      </c>
      <c r="BV19" s="760" t="n">
        <v>0.02</v>
      </c>
      <c r="BW19" s="760" t="n">
        <v>0.02</v>
      </c>
      <c r="BX19" s="760" t="n">
        <v>0.02</v>
      </c>
      <c r="BY19" s="760" t="n">
        <v>0.1</v>
      </c>
      <c r="BZ19" s="760" t="n">
        <v>0.044</v>
      </c>
      <c r="CB19" s="759" t="n">
        <v>4</v>
      </c>
      <c r="CC19" s="759" t="n">
        <v>4</v>
      </c>
      <c r="CD19" s="759" t="str">
        <f aca="false">VLOOKUP(CB19,$AB$3:$AC$21,2)&amp;"から"&amp;VLOOKUP(CC19,$BB$3:$BC$20,2)</f>
        <v>処遇加算Ⅰ特定加算Ⅱベア加算なしから新加算Ⅳ</v>
      </c>
      <c r="CE19" s="752" t="n">
        <f aca="false">BD6-AD$6</f>
        <v>-0.034</v>
      </c>
      <c r="CF19" s="752" t="n">
        <f aca="false">BE6-AE$6</f>
        <v>-0.034</v>
      </c>
      <c r="CG19" s="752" t="n">
        <f aca="false">BF6-AF$6</f>
        <v>-0.034</v>
      </c>
      <c r="CH19" s="752" t="n">
        <f aca="false">BG6-AG$6</f>
        <v>-0.01</v>
      </c>
      <c r="CI19" s="752" t="n">
        <f aca="false">BH6-AH$6</f>
        <v>-0.005</v>
      </c>
      <c r="CJ19" s="752" t="n">
        <f aca="false">BI6-AI$6</f>
        <v>-0.005</v>
      </c>
      <c r="CK19" s="752" t="n">
        <f aca="false">BJ6-AJ$6</f>
        <v>-0.011</v>
      </c>
      <c r="CL19" s="752" t="n">
        <f aca="false">BK6-AK$6</f>
        <v>-0.00600000000000002</v>
      </c>
      <c r="CM19" s="752" t="n">
        <f aca="false">BL6-AL$6</f>
        <v>-0.00600000000000002</v>
      </c>
      <c r="CN19" s="752" t="n">
        <f aca="false">BM6-AM$6</f>
        <v>-0.00600000000000001</v>
      </c>
      <c r="CO19" s="752" t="n">
        <f aca="false">BN6-AN$6</f>
        <v>-0.00800000000000001</v>
      </c>
      <c r="CP19" s="752" t="n">
        <f aca="false">BO6-AO$6</f>
        <v>-0.00800000000000001</v>
      </c>
      <c r="CQ19" s="752" t="n">
        <f aca="false">BP6-AP$6</f>
        <v>-0.00900000000000001</v>
      </c>
      <c r="CR19" s="752" t="n">
        <f aca="false">BQ6-AQ$6</f>
        <v>-0.016</v>
      </c>
      <c r="CS19" s="752" t="n">
        <f aca="false">BR6-AR$6</f>
        <v>-0.016</v>
      </c>
      <c r="CT19" s="752" t="n">
        <f aca="false">BS6-AS$6</f>
        <v>-0.016</v>
      </c>
      <c r="CU19" s="752" t="n">
        <f aca="false">BT6-AT$6</f>
        <v>-0.012</v>
      </c>
      <c r="CV19" s="752" t="n">
        <f aca="false">BU6-AU$6</f>
        <v>-0.012</v>
      </c>
      <c r="CW19" s="752" t="n">
        <f aca="false">BV6-AV$6</f>
        <v>-0.00799999999999999</v>
      </c>
      <c r="CX19" s="752" t="n">
        <f aca="false">BW6-AW$6</f>
        <v>-0.00799999999999999</v>
      </c>
      <c r="CY19" s="752" t="n">
        <f aca="false">BX6-AX$6</f>
        <v>-0.00799999999999999</v>
      </c>
      <c r="CZ19" s="752" t="n">
        <f aca="false">BY6-AY$6</f>
        <v>-0.034</v>
      </c>
      <c r="DA19" s="752" t="n">
        <f aca="false">BZ6-AZ$6</f>
        <v>-0.005</v>
      </c>
      <c r="DC19" s="759" t="s">
        <v>2198</v>
      </c>
      <c r="DD19" s="752" t="n">
        <f aca="false">CE19/BD6</f>
        <v>-0.23448275862069</v>
      </c>
      <c r="DE19" s="752" t="n">
        <f aca="false">CF19/BE6</f>
        <v>-0.23448275862069</v>
      </c>
      <c r="DF19" s="752" t="n">
        <f aca="false">CG19/BF6</f>
        <v>-0.23448275862069</v>
      </c>
      <c r="DG19" s="752" t="n">
        <f aca="false">CH19/BG6</f>
        <v>-0.158730158730159</v>
      </c>
      <c r="DH19" s="752" t="n">
        <f aca="false">CI19/BH6</f>
        <v>-0.0781250000000001</v>
      </c>
      <c r="DI19" s="752" t="n">
        <f aca="false">CJ19/BI6</f>
        <v>-0.0781250000000001</v>
      </c>
      <c r="DJ19" s="752" t="n">
        <f aca="false">CK19/BJ6</f>
        <v>-0.207547169811321</v>
      </c>
      <c r="DK19" s="752" t="n">
        <f aca="false">CL19/BK6</f>
        <v>-0.0681818181818184</v>
      </c>
      <c r="DL19" s="752" t="n">
        <f aca="false">CM19/BL6</f>
        <v>-0.0681818181818184</v>
      </c>
      <c r="DM19" s="752" t="n">
        <f aca="false">CN19/BM6</f>
        <v>-0.0491803278688525</v>
      </c>
      <c r="DN19" s="752" t="n">
        <f aca="false">CO19/BN6</f>
        <v>-0.0754716981132076</v>
      </c>
      <c r="DO19" s="752" t="n">
        <f aca="false">CP19/BO6</f>
        <v>-0.0754716981132076</v>
      </c>
      <c r="DP19" s="752" t="n">
        <f aca="false">CQ19/BP6</f>
        <v>-0.0720000000000001</v>
      </c>
      <c r="DQ19" s="752" t="n">
        <f aca="false">CR19/BQ6</f>
        <v>-0.177777777777778</v>
      </c>
      <c r="DR19" s="752" t="n">
        <f aca="false">CS19/BR6</f>
        <v>-0.177777777777778</v>
      </c>
      <c r="DS19" s="752" t="n">
        <f aca="false">CT19/BS6</f>
        <v>-0.177777777777778</v>
      </c>
      <c r="DT19" s="752" t="n">
        <f aca="false">CU19/BT6</f>
        <v>-0.272727272727273</v>
      </c>
      <c r="DU19" s="752" t="n">
        <f aca="false">CV19/BU6</f>
        <v>-0.272727272727273</v>
      </c>
      <c r="DV19" s="752" t="n">
        <f aca="false">CW19/BV6</f>
        <v>-0.275862068965517</v>
      </c>
      <c r="DW19" s="752" t="n">
        <f aca="false">CX19/BW6</f>
        <v>-0.275862068965517</v>
      </c>
      <c r="DX19" s="752" t="n">
        <f aca="false">CY19/BX6</f>
        <v>-0.275862068965517</v>
      </c>
      <c r="DY19" s="752" t="n">
        <f aca="false">CZ19/BY6</f>
        <v>-0.23448275862069</v>
      </c>
      <c r="DZ19" s="752" t="n">
        <f aca="false">DA19/BZ6</f>
        <v>-0.0781250000000001</v>
      </c>
    </row>
    <row r="20" customFormat="false" ht="13.5" hidden="false" customHeight="false" outlineLevel="0" collapsed="false">
      <c r="AB20" s="759" t="n">
        <v>18</v>
      </c>
      <c r="AC20" s="753" t="s">
        <v>2199</v>
      </c>
      <c r="AD20" s="760" t="n">
        <f aca="false">D5+D9+D11</f>
        <v>0.055</v>
      </c>
      <c r="AE20" s="760" t="n">
        <f aca="false">E5+E9+E11</f>
        <v>0.055</v>
      </c>
      <c r="AF20" s="760" t="n">
        <f aca="false">F5+F9+F11</f>
        <v>0.055</v>
      </c>
      <c r="AG20" s="760" t="n">
        <f aca="false">G5+G9+G11</f>
        <v>0.023</v>
      </c>
      <c r="AH20" s="760" t="n">
        <f aca="false">H5+H9+H11</f>
        <v>0.023</v>
      </c>
      <c r="AI20" s="760" t="n">
        <f aca="false">I5+I9+I11</f>
        <v>0.023</v>
      </c>
      <c r="AJ20" s="760" t="n">
        <f aca="false">J5+J9+J11</f>
        <v>0.019</v>
      </c>
      <c r="AK20" s="760" t="n">
        <f aca="false">K5+K9+K11</f>
        <v>0.033</v>
      </c>
      <c r="AL20" s="760" t="n">
        <f aca="false">L5+L9+L11</f>
        <v>0.033</v>
      </c>
      <c r="AM20" s="760" t="n">
        <f aca="false">M5+M9+M11</f>
        <v>0.042</v>
      </c>
      <c r="AN20" s="760" t="n">
        <f aca="false">N5+N9+N11</f>
        <v>0.041</v>
      </c>
      <c r="AO20" s="760" t="n">
        <f aca="false">O5+O9+O11</f>
        <v>0.041</v>
      </c>
      <c r="AP20" s="760" t="n">
        <f aca="false">P5+P9+P11</f>
        <v>0.045</v>
      </c>
      <c r="AQ20" s="760" t="n">
        <f aca="false">Q5+Q9+Q11</f>
        <v>0.033</v>
      </c>
      <c r="AR20" s="760" t="n">
        <f aca="false">R5+R9+R11</f>
        <v>0.033</v>
      </c>
      <c r="AS20" s="760" t="n">
        <f aca="false">S5+S9+S11</f>
        <v>0.033</v>
      </c>
      <c r="AT20" s="760" t="n">
        <f aca="false">T5+T9+T11</f>
        <v>0.016</v>
      </c>
      <c r="AU20" s="760" t="n">
        <f aca="false">U5+U9+U11</f>
        <v>0.016</v>
      </c>
      <c r="AV20" s="760" t="n">
        <f aca="false">V5+V9+V11</f>
        <v>0.01</v>
      </c>
      <c r="AW20" s="760" t="n">
        <f aca="false">W5+W9+W11</f>
        <v>0.01</v>
      </c>
      <c r="AX20" s="760" t="n">
        <f aca="false">X5+X9+X11</f>
        <v>0.01</v>
      </c>
      <c r="AY20" s="760" t="n">
        <f aca="false">Y5+Y9+Y11</f>
        <v>0.055</v>
      </c>
      <c r="AZ20" s="760" t="n">
        <f aca="false">Z5+Z9+Z11</f>
        <v>0.023</v>
      </c>
      <c r="BB20" s="759" t="n">
        <v>18</v>
      </c>
      <c r="BC20" s="753" t="s">
        <v>384</v>
      </c>
      <c r="BD20" s="760" t="n">
        <v>0.076</v>
      </c>
      <c r="BE20" s="760" t="n">
        <v>0.076</v>
      </c>
      <c r="BF20" s="760" t="n">
        <v>0.076</v>
      </c>
      <c r="BG20" s="760" t="n">
        <v>0.033</v>
      </c>
      <c r="BH20" s="760" t="n">
        <v>0.033</v>
      </c>
      <c r="BI20" s="760" t="n">
        <v>0.033</v>
      </c>
      <c r="BJ20" s="760" t="n">
        <v>0.028</v>
      </c>
      <c r="BK20" s="760" t="n">
        <v>0.046</v>
      </c>
      <c r="BL20" s="760" t="n">
        <v>0.046</v>
      </c>
      <c r="BM20" s="760" t="n">
        <v>0.065</v>
      </c>
      <c r="BN20" s="760" t="n">
        <v>0.056</v>
      </c>
      <c r="BO20" s="760" t="n">
        <v>0.056</v>
      </c>
      <c r="BP20" s="760" t="n">
        <v>0.066</v>
      </c>
      <c r="BQ20" s="760" t="n">
        <v>0.047</v>
      </c>
      <c r="BR20" s="760" t="n">
        <v>0.047</v>
      </c>
      <c r="BS20" s="760" t="n">
        <v>0.047</v>
      </c>
      <c r="BT20" s="760" t="n">
        <v>0.023</v>
      </c>
      <c r="BU20" s="760" t="n">
        <v>0.023</v>
      </c>
      <c r="BV20" s="760" t="n">
        <v>0.015</v>
      </c>
      <c r="BW20" s="760" t="n">
        <v>0.015</v>
      </c>
      <c r="BX20" s="760" t="n">
        <v>0.015</v>
      </c>
      <c r="BY20" s="760" t="n">
        <v>0.076</v>
      </c>
      <c r="BZ20" s="760" t="n">
        <v>0.033</v>
      </c>
      <c r="CB20" s="759" t="n">
        <v>4</v>
      </c>
      <c r="CC20" s="759" t="n">
        <v>7</v>
      </c>
      <c r="CD20" s="759" t="str">
        <f aca="false">VLOOKUP(CB20,$AB$3:$AC$21,2)&amp;"から"&amp;VLOOKUP(CC20,$BB$3:$BC$20,2)</f>
        <v>処遇加算Ⅰ特定加算Ⅱベア加算なしから新加算Ⅴ（３）</v>
      </c>
      <c r="CE20" s="752" t="n">
        <f aca="false">BD9-AD$6</f>
        <v>0.021</v>
      </c>
      <c r="CF20" s="752" t="n">
        <f aca="false">BE9-AE$6</f>
        <v>0.021</v>
      </c>
      <c r="CG20" s="752" t="n">
        <f aca="false">BF9-AF$6</f>
        <v>0.021</v>
      </c>
      <c r="CH20" s="752" t="n">
        <f aca="false">BG9-AG$6</f>
        <v>0.01</v>
      </c>
      <c r="CI20" s="752" t="n">
        <f aca="false">BH9-AH$6</f>
        <v>0.01</v>
      </c>
      <c r="CJ20" s="752" t="n">
        <f aca="false">BI9-AI$6</f>
        <v>0.01</v>
      </c>
      <c r="CK20" s="752" t="n">
        <f aca="false">BJ9-AJ$6</f>
        <v>0.009</v>
      </c>
      <c r="CL20" s="752" t="n">
        <f aca="false">BK9-AK$6</f>
        <v>0.013</v>
      </c>
      <c r="CM20" s="752" t="n">
        <f aca="false">BL9-AL$6</f>
        <v>0.013</v>
      </c>
      <c r="CN20" s="752" t="n">
        <f aca="false">BM9-AM$6</f>
        <v>0.023</v>
      </c>
      <c r="CO20" s="752" t="n">
        <f aca="false">BN9-AN$6</f>
        <v>0.015</v>
      </c>
      <c r="CP20" s="752" t="n">
        <f aca="false">BO9-AO$6</f>
        <v>0.015</v>
      </c>
      <c r="CQ20" s="752" t="n">
        <f aca="false">BP9-AP$6</f>
        <v>0.021</v>
      </c>
      <c r="CR20" s="752" t="n">
        <f aca="false">BQ9-AQ$6</f>
        <v>0.014</v>
      </c>
      <c r="CS20" s="752" t="n">
        <f aca="false">BR9-AR$6</f>
        <v>0.014</v>
      </c>
      <c r="CT20" s="752" t="n">
        <f aca="false">BS9-AS$6</f>
        <v>0.014</v>
      </c>
      <c r="CU20" s="752" t="n">
        <f aca="false">BT9-AT$6</f>
        <v>0.007</v>
      </c>
      <c r="CV20" s="752" t="n">
        <f aca="false">BU9-AU$6</f>
        <v>0.007</v>
      </c>
      <c r="CW20" s="752" t="n">
        <f aca="false">BV9-AV$6</f>
        <v>0.005</v>
      </c>
      <c r="CX20" s="752" t="n">
        <f aca="false">BW9-AW$6</f>
        <v>0.005</v>
      </c>
      <c r="CY20" s="752" t="n">
        <f aca="false">BX9-AX$6</f>
        <v>0.005</v>
      </c>
      <c r="CZ20" s="752" t="n">
        <f aca="false">BY9-AY$6</f>
        <v>0.021</v>
      </c>
      <c r="DA20" s="752" t="n">
        <f aca="false">BZ9-AZ$6</f>
        <v>0.01</v>
      </c>
      <c r="DC20" s="759" t="s">
        <v>2200</v>
      </c>
      <c r="DD20" s="761" t="n">
        <f aca="false">CE20/BD9</f>
        <v>0.105</v>
      </c>
      <c r="DE20" s="761" t="n">
        <f aca="false">CF20/BE9</f>
        <v>0.105</v>
      </c>
      <c r="DF20" s="761" t="n">
        <f aca="false">CG20/BF9</f>
        <v>0.105</v>
      </c>
      <c r="DG20" s="761" t="n">
        <f aca="false">CH20/BG9</f>
        <v>0.120481927710843</v>
      </c>
      <c r="DH20" s="761" t="n">
        <f aca="false">CI20/BH9</f>
        <v>0.126582278481013</v>
      </c>
      <c r="DI20" s="761" t="n">
        <f aca="false">CJ20/BI9</f>
        <v>0.126582278481013</v>
      </c>
      <c r="DJ20" s="761" t="n">
        <f aca="false">CK20/BJ9</f>
        <v>0.123287671232877</v>
      </c>
      <c r="DK20" s="761" t="n">
        <f aca="false">CL20/BK9</f>
        <v>0.121495327102804</v>
      </c>
      <c r="DL20" s="761" t="n">
        <f aca="false">CM20/BL9</f>
        <v>0.121495327102804</v>
      </c>
      <c r="DM20" s="761" t="n">
        <f aca="false">CN20/BM9</f>
        <v>0.152317880794702</v>
      </c>
      <c r="DN20" s="761" t="n">
        <f aca="false">CO20/BN9</f>
        <v>0.116279069767442</v>
      </c>
      <c r="DO20" s="761" t="n">
        <f aca="false">CP20/BO9</f>
        <v>0.116279069767442</v>
      </c>
      <c r="DP20" s="761" t="n">
        <f aca="false">CQ20/BP9</f>
        <v>0.135483870967742</v>
      </c>
      <c r="DQ20" s="761" t="n">
        <f aca="false">CR20/BQ9</f>
        <v>0.116666666666667</v>
      </c>
      <c r="DR20" s="761" t="n">
        <f aca="false">CS20/BR9</f>
        <v>0.116666666666667</v>
      </c>
      <c r="DS20" s="761" t="n">
        <f aca="false">CT20/BS9</f>
        <v>0.116666666666667</v>
      </c>
      <c r="DT20" s="761" t="n">
        <f aca="false">CU20/BT9</f>
        <v>0.111111111111111</v>
      </c>
      <c r="DU20" s="761" t="n">
        <f aca="false">CV20/BU9</f>
        <v>0.111111111111111</v>
      </c>
      <c r="DV20" s="761" t="n">
        <f aca="false">CW20/BV9</f>
        <v>0.119047619047619</v>
      </c>
      <c r="DW20" s="761" t="n">
        <f aca="false">CX20/BW9</f>
        <v>0.119047619047619</v>
      </c>
      <c r="DX20" s="761" t="n">
        <f aca="false">CY20/BX9</f>
        <v>0.119047619047619</v>
      </c>
      <c r="DY20" s="761" t="n">
        <f aca="false">CZ20/BY9</f>
        <v>0.105</v>
      </c>
      <c r="DZ20" s="761" t="n">
        <f aca="false">DA20/BZ9</f>
        <v>0.126582278481013</v>
      </c>
    </row>
    <row r="21" customFormat="false" ht="13.5" hidden="false" customHeight="false" outlineLevel="0" collapsed="false">
      <c r="AB21" s="759" t="n">
        <v>19</v>
      </c>
      <c r="AC21" s="753" t="s">
        <v>2201</v>
      </c>
      <c r="AD21" s="760" t="n">
        <f aca="false">D6+D9+D11</f>
        <v>0</v>
      </c>
      <c r="AE21" s="760" t="n">
        <f aca="false">E6+E9+E11</f>
        <v>0</v>
      </c>
      <c r="AF21" s="760" t="n">
        <f aca="false">F6+F9+F11</f>
        <v>0</v>
      </c>
      <c r="AG21" s="760" t="n">
        <f aca="false">G6+G9+G11</f>
        <v>0</v>
      </c>
      <c r="AH21" s="760" t="n">
        <f aca="false">H6+H9+H11</f>
        <v>0</v>
      </c>
      <c r="AI21" s="760" t="n">
        <f aca="false">I6+I9+I11</f>
        <v>0</v>
      </c>
      <c r="AJ21" s="760" t="n">
        <f aca="false">J6+J9+J11</f>
        <v>0</v>
      </c>
      <c r="AK21" s="760" t="n">
        <f aca="false">K6+K9+K11</f>
        <v>0</v>
      </c>
      <c r="AL21" s="760" t="n">
        <f aca="false">L6+L9+L11</f>
        <v>0</v>
      </c>
      <c r="AM21" s="760" t="n">
        <f aca="false">M6+M9+M11</f>
        <v>0</v>
      </c>
      <c r="AN21" s="760" t="n">
        <f aca="false">N6+N9+N11</f>
        <v>0</v>
      </c>
      <c r="AO21" s="760" t="n">
        <f aca="false">O6+O9+O11</f>
        <v>0</v>
      </c>
      <c r="AP21" s="760" t="n">
        <f aca="false">P6+P9+P11</f>
        <v>0</v>
      </c>
      <c r="AQ21" s="760" t="n">
        <f aca="false">Q6+Q9+Q11</f>
        <v>0</v>
      </c>
      <c r="AR21" s="760" t="n">
        <f aca="false">R6+R9+R11</f>
        <v>0</v>
      </c>
      <c r="AS21" s="760" t="n">
        <f aca="false">S6+S9+S11</f>
        <v>0</v>
      </c>
      <c r="AT21" s="760" t="n">
        <f aca="false">T6+T9+T11</f>
        <v>0</v>
      </c>
      <c r="AU21" s="760" t="n">
        <f aca="false">U6+U9+U11</f>
        <v>0</v>
      </c>
      <c r="AV21" s="760" t="n">
        <f aca="false">V6+V9+V11</f>
        <v>0</v>
      </c>
      <c r="AW21" s="760" t="n">
        <f aca="false">W6+W9+W11</f>
        <v>0</v>
      </c>
      <c r="AX21" s="760" t="n">
        <f aca="false">X6+X9+X11</f>
        <v>0</v>
      </c>
      <c r="AY21" s="760" t="n">
        <f aca="false">Y6+Y9+Y11</f>
        <v>0</v>
      </c>
      <c r="AZ21" s="760" t="n">
        <f aca="false">Z6+Z9+Z11</f>
        <v>0</v>
      </c>
      <c r="CB21" s="759" t="n">
        <v>5</v>
      </c>
      <c r="CC21" s="759" t="n">
        <v>1</v>
      </c>
      <c r="CD21" s="759" t="str">
        <f aca="false">VLOOKUP(CB21,$AB$3:$AC$21,2)&amp;"から"&amp;VLOOKUP(CC21,$BB$3:$BC$20,2)</f>
        <v>処遇加算Ⅰ特定加算なしベア加算から新加算Ⅰ</v>
      </c>
      <c r="CE21" s="752" t="n">
        <f aca="false">BD3-AD$7</f>
        <v>0.084</v>
      </c>
      <c r="CF21" s="752" t="n">
        <f aca="false">BE3-AE$7</f>
        <v>0.084</v>
      </c>
      <c r="CG21" s="752" t="n">
        <f aca="false">BF3-AF$7</f>
        <v>0.084</v>
      </c>
      <c r="CH21" s="752" t="n">
        <f aca="false">BG3-AG$7</f>
        <v>0.031</v>
      </c>
      <c r="CI21" s="752" t="n">
        <f aca="false">BH3-AH$7</f>
        <v>0.022</v>
      </c>
      <c r="CJ21" s="752" t="n">
        <f aca="false">BI3-AI$7</f>
        <v>0.022</v>
      </c>
      <c r="CK21" s="752" t="n">
        <f aca="false">BJ3-AJ$7</f>
        <v>0.029</v>
      </c>
      <c r="CL21" s="752" t="n">
        <f aca="false">BK3-AK$7</f>
        <v>0.031</v>
      </c>
      <c r="CM21" s="752" t="n">
        <f aca="false">BL3-AL$7</f>
        <v>0.031</v>
      </c>
      <c r="CN21" s="752" t="n">
        <f aca="false">BM3-AM$7</f>
        <v>0.054</v>
      </c>
      <c r="CO21" s="752" t="n">
        <f aca="false">BN3-AN$7</f>
        <v>0.03</v>
      </c>
      <c r="CP21" s="752" t="n">
        <f aca="false">BO3-AO$7</f>
        <v>0.03</v>
      </c>
      <c r="CQ21" s="752" t="n">
        <f aca="false">BP3-AP$7</f>
        <v>0.052</v>
      </c>
      <c r="CR21" s="752" t="n">
        <f aca="false">BQ3-AQ$7</f>
        <v>0.041</v>
      </c>
      <c r="CS21" s="752" t="n">
        <f aca="false">BR3-AR$7</f>
        <v>0.041</v>
      </c>
      <c r="CT21" s="752" t="n">
        <f aca="false">BS3-AS$7</f>
        <v>0.041</v>
      </c>
      <c r="CU21" s="752" t="n">
        <f aca="false">BT3-AT$7</f>
        <v>0.028</v>
      </c>
      <c r="CV21" s="752" t="n">
        <f aca="false">BU3-AU$7</f>
        <v>0.028</v>
      </c>
      <c r="CW21" s="752" t="n">
        <f aca="false">BV3-AV$7</f>
        <v>0.02</v>
      </c>
      <c r="CX21" s="752" t="n">
        <f aca="false">BW3-AW$7</f>
        <v>0.02</v>
      </c>
      <c r="CY21" s="752" t="n">
        <f aca="false">BX3-AX$7</f>
        <v>0.02</v>
      </c>
      <c r="CZ21" s="752" t="n">
        <f aca="false">BY3-AY$7</f>
        <v>0.084</v>
      </c>
      <c r="DA21" s="752" t="n">
        <f aca="false">BZ3-AZ$7</f>
        <v>0.022</v>
      </c>
      <c r="DC21" s="759" t="s">
        <v>2202</v>
      </c>
      <c r="DD21" s="752" t="n">
        <f aca="false">CE21/BD3</f>
        <v>0.342857142857143</v>
      </c>
      <c r="DE21" s="752" t="n">
        <f aca="false">CF21/BE3</f>
        <v>0.342857142857143</v>
      </c>
      <c r="DF21" s="752" t="n">
        <f aca="false">CG21/BF3</f>
        <v>0.342857142857143</v>
      </c>
      <c r="DG21" s="752" t="n">
        <f aca="false">CH21/BG3</f>
        <v>0.31</v>
      </c>
      <c r="DH21" s="752" t="n">
        <f aca="false">CI21/BH3</f>
        <v>0.239130434782609</v>
      </c>
      <c r="DI21" s="752" t="n">
        <f aca="false">CJ21/BI3</f>
        <v>0.239130434782609</v>
      </c>
      <c r="DJ21" s="752" t="n">
        <f aca="false">CK21/BJ3</f>
        <v>0.337209302325581</v>
      </c>
      <c r="DK21" s="752" t="n">
        <f aca="false">CL21/BK3</f>
        <v>0.2421875</v>
      </c>
      <c r="DL21" s="752" t="n">
        <f aca="false">CM21/BL3</f>
        <v>0.2421875</v>
      </c>
      <c r="DM21" s="752" t="n">
        <f aca="false">CN21/BM3</f>
        <v>0.298342541436464</v>
      </c>
      <c r="DN21" s="752" t="n">
        <f aca="false">CO21/BN3</f>
        <v>0.201342281879195</v>
      </c>
      <c r="DO21" s="752" t="n">
        <f aca="false">CP21/BO3</f>
        <v>0.201342281879195</v>
      </c>
      <c r="DP21" s="752" t="n">
        <f aca="false">CQ21/BP3</f>
        <v>0.279569892473118</v>
      </c>
      <c r="DQ21" s="752" t="n">
        <f aca="false">CR21/BQ3</f>
        <v>0.292857142857143</v>
      </c>
      <c r="DR21" s="752" t="n">
        <f aca="false">CS21/BR3</f>
        <v>0.292857142857143</v>
      </c>
      <c r="DS21" s="752" t="n">
        <f aca="false">CT21/BS3</f>
        <v>0.292857142857143</v>
      </c>
      <c r="DT21" s="752" t="n">
        <f aca="false">CU21/BT3</f>
        <v>0.373333333333333</v>
      </c>
      <c r="DU21" s="752" t="n">
        <f aca="false">CV21/BU3</f>
        <v>0.373333333333333</v>
      </c>
      <c r="DV21" s="752" t="n">
        <f aca="false">CW21/BV3</f>
        <v>0.392156862745098</v>
      </c>
      <c r="DW21" s="752" t="n">
        <f aca="false">CX21/BW3</f>
        <v>0.392156862745098</v>
      </c>
      <c r="DX21" s="752" t="n">
        <f aca="false">CY21/BX3</f>
        <v>0.392156862745098</v>
      </c>
      <c r="DY21" s="752" t="n">
        <f aca="false">CZ21/BY3</f>
        <v>0.342857142857143</v>
      </c>
      <c r="DZ21" s="752" t="n">
        <f aca="false">DA21/BZ3</f>
        <v>0.239130434782609</v>
      </c>
    </row>
    <row r="22" customFormat="false" ht="13.5" hidden="false" customHeight="false" outlineLevel="0" collapsed="false">
      <c r="CB22" s="759" t="n">
        <v>5</v>
      </c>
      <c r="CC22" s="759" t="n">
        <v>2</v>
      </c>
      <c r="CD22" s="759" t="str">
        <f aca="false">VLOOKUP(CB22,$AB$3:$AC$21,2)&amp;"から"&amp;VLOOKUP(CC22,$BB$3:$BC$20,2)</f>
        <v>処遇加算Ⅰ特定加算なしベア加算から新加算Ⅱ</v>
      </c>
      <c r="CE22" s="752" t="n">
        <f aca="false">BD4-AD$7</f>
        <v>0.063</v>
      </c>
      <c r="CF22" s="752" t="n">
        <f aca="false">BE4-AE$7</f>
        <v>0.063</v>
      </c>
      <c r="CG22" s="752" t="n">
        <f aca="false">BF4-AF$7</f>
        <v>0.063</v>
      </c>
      <c r="CH22" s="752" t="n">
        <f aca="false">BG4-AG$7</f>
        <v>0.025</v>
      </c>
      <c r="CI22" s="752" t="n">
        <f aca="false">BH4-AH$7</f>
        <v>0.02</v>
      </c>
      <c r="CJ22" s="752" t="n">
        <f aca="false">BI4-AI$7</f>
        <v>0.02</v>
      </c>
      <c r="CK22" s="752" t="n">
        <f aca="false">BJ4-AJ$7</f>
        <v>0.026</v>
      </c>
      <c r="CL22" s="752" t="n">
        <f aca="false">BK4-AK$7</f>
        <v>0.025</v>
      </c>
      <c r="CM22" s="752" t="n">
        <f aca="false">BL4-AL$7</f>
        <v>0.025</v>
      </c>
      <c r="CN22" s="752" t="n">
        <f aca="false">BM4-AM$7</f>
        <v>0.047</v>
      </c>
      <c r="CO22" s="752" t="n">
        <f aca="false">BN4-AN$7</f>
        <v>0.027</v>
      </c>
      <c r="CP22" s="752" t="n">
        <f aca="false">BO4-AO$7</f>
        <v>0.027</v>
      </c>
      <c r="CQ22" s="752" t="n">
        <f aca="false">BP4-AP$7</f>
        <v>0.044</v>
      </c>
      <c r="CR22" s="752" t="n">
        <f aca="false">BQ4-AQ$7</f>
        <v>0.037</v>
      </c>
      <c r="CS22" s="752" t="n">
        <f aca="false">BR4-AR$7</f>
        <v>0.037</v>
      </c>
      <c r="CT22" s="752" t="n">
        <f aca="false">BS4-AS$7</f>
        <v>0.037</v>
      </c>
      <c r="CU22" s="752" t="n">
        <f aca="false">BT4-AT$7</f>
        <v>0.024</v>
      </c>
      <c r="CV22" s="752" t="n">
        <f aca="false">BU4-AU$7</f>
        <v>0.024</v>
      </c>
      <c r="CW22" s="752" t="n">
        <f aca="false">BV4-AV$7</f>
        <v>0.016</v>
      </c>
      <c r="CX22" s="752" t="n">
        <f aca="false">BW4-AW$7</f>
        <v>0.016</v>
      </c>
      <c r="CY22" s="752" t="n">
        <f aca="false">BX4-AX$7</f>
        <v>0.016</v>
      </c>
      <c r="CZ22" s="752" t="n">
        <f aca="false">BY4-AY$7</f>
        <v>0.063</v>
      </c>
      <c r="DA22" s="752" t="n">
        <f aca="false">BZ4-AZ$7</f>
        <v>0.02</v>
      </c>
      <c r="DC22" s="759" t="s">
        <v>2203</v>
      </c>
      <c r="DD22" s="752" t="n">
        <f aca="false">CE22/BD4</f>
        <v>0.28125</v>
      </c>
      <c r="DE22" s="752" t="n">
        <f aca="false">CF22/BE4</f>
        <v>0.28125</v>
      </c>
      <c r="DF22" s="752" t="n">
        <f aca="false">CG22/BF4</f>
        <v>0.28125</v>
      </c>
      <c r="DG22" s="752" t="n">
        <f aca="false">CH22/BG4</f>
        <v>0.265957446808511</v>
      </c>
      <c r="DH22" s="752" t="n">
        <f aca="false">CI22/BH4</f>
        <v>0.222222222222222</v>
      </c>
      <c r="DI22" s="752" t="n">
        <f aca="false">CJ22/BI4</f>
        <v>0.222222222222222</v>
      </c>
      <c r="DJ22" s="752" t="n">
        <f aca="false">CK22/BJ4</f>
        <v>0.313253012048193</v>
      </c>
      <c r="DK22" s="752" t="n">
        <f aca="false">CL22/BK4</f>
        <v>0.204918032786885</v>
      </c>
      <c r="DL22" s="752" t="n">
        <f aca="false">CM22/BL4</f>
        <v>0.204918032786885</v>
      </c>
      <c r="DM22" s="752" t="n">
        <f aca="false">CN22/BM4</f>
        <v>0.270114942528736</v>
      </c>
      <c r="DN22" s="752" t="n">
        <f aca="false">CO22/BN4</f>
        <v>0.184931506849315</v>
      </c>
      <c r="DO22" s="752" t="n">
        <f aca="false">CP22/BO4</f>
        <v>0.184931506849315</v>
      </c>
      <c r="DP22" s="752" t="n">
        <f aca="false">CQ22/BP4</f>
        <v>0.247191011235955</v>
      </c>
      <c r="DQ22" s="752" t="n">
        <f aca="false">CR22/BQ4</f>
        <v>0.272058823529412</v>
      </c>
      <c r="DR22" s="752" t="n">
        <f aca="false">CS22/BR4</f>
        <v>0.272058823529412</v>
      </c>
      <c r="DS22" s="752" t="n">
        <f aca="false">CT22/BS4</f>
        <v>0.272058823529412</v>
      </c>
      <c r="DT22" s="752" t="n">
        <f aca="false">CU22/BT4</f>
        <v>0.338028169014085</v>
      </c>
      <c r="DU22" s="752" t="n">
        <f aca="false">CV22/BU4</f>
        <v>0.338028169014085</v>
      </c>
      <c r="DV22" s="752" t="n">
        <f aca="false">CW22/BV4</f>
        <v>0.340425531914894</v>
      </c>
      <c r="DW22" s="752" t="n">
        <f aca="false">CX22/BW4</f>
        <v>0.340425531914894</v>
      </c>
      <c r="DX22" s="752" t="n">
        <f aca="false">CY22/BX4</f>
        <v>0.340425531914894</v>
      </c>
      <c r="DY22" s="752" t="n">
        <f aca="false">CZ22/BY4</f>
        <v>0.28125</v>
      </c>
      <c r="DZ22" s="752" t="n">
        <f aca="false">DA22/BZ4</f>
        <v>0.222222222222222</v>
      </c>
    </row>
    <row r="23" customFormat="false" ht="13.5" hidden="false" customHeight="false" outlineLevel="0" collapsed="false">
      <c r="CB23" s="759" t="n">
        <v>5</v>
      </c>
      <c r="CC23" s="759" t="n">
        <v>3</v>
      </c>
      <c r="CD23" s="759" t="str">
        <f aca="false">VLOOKUP(CB23,$AB$3:$AC$21,2)&amp;"から"&amp;VLOOKUP(CC23,$BB$3:$BC$20,2)</f>
        <v>処遇加算Ⅰ特定加算なしベア加算から新加算Ⅲ</v>
      </c>
      <c r="CE23" s="752" t="n">
        <f aca="false">BD5-AD$7</f>
        <v>0.021</v>
      </c>
      <c r="CF23" s="752" t="n">
        <f aca="false">BE5-AE$7</f>
        <v>0.021</v>
      </c>
      <c r="CG23" s="752" t="n">
        <f aca="false">BF5-AF$7</f>
        <v>0.021</v>
      </c>
      <c r="CH23" s="752" t="n">
        <f aca="false">BG5-AG$7</f>
        <v>0.01</v>
      </c>
      <c r="CI23" s="752" t="n">
        <f aca="false">BH5-AH$7</f>
        <v>0.01</v>
      </c>
      <c r="CJ23" s="752" t="n">
        <f aca="false">BI5-AI$7</f>
        <v>0.01</v>
      </c>
      <c r="CK23" s="752" t="n">
        <f aca="false">BJ5-AJ$7</f>
        <v>0.009</v>
      </c>
      <c r="CL23" s="752" t="n">
        <f aca="false">BK5-AK$7</f>
        <v>0.013</v>
      </c>
      <c r="CM23" s="752" t="n">
        <f aca="false">BL5-AL$7</f>
        <v>0.013</v>
      </c>
      <c r="CN23" s="752" t="n">
        <f aca="false">BM5-AM$7</f>
        <v>0.023</v>
      </c>
      <c r="CO23" s="752" t="n">
        <f aca="false">BN5-AN$7</f>
        <v>0.015</v>
      </c>
      <c r="CP23" s="752" t="n">
        <f aca="false">BO5-AO$7</f>
        <v>0.015</v>
      </c>
      <c r="CQ23" s="752" t="n">
        <f aca="false">BP5-AP$7</f>
        <v>0.021</v>
      </c>
      <c r="CR23" s="752" t="n">
        <f aca="false">BQ5-AQ$7</f>
        <v>0.014</v>
      </c>
      <c r="CS23" s="752" t="n">
        <f aca="false">BR5-AR$7</f>
        <v>0.014</v>
      </c>
      <c r="CT23" s="752" t="n">
        <f aca="false">BS5-AS$7</f>
        <v>0.014</v>
      </c>
      <c r="CU23" s="752" t="n">
        <f aca="false">BT5-AT$7</f>
        <v>0.00700000000000001</v>
      </c>
      <c r="CV23" s="752" t="n">
        <f aca="false">BU5-AU$7</f>
        <v>0.00700000000000001</v>
      </c>
      <c r="CW23" s="752" t="n">
        <f aca="false">BV5-AV$7</f>
        <v>0.005</v>
      </c>
      <c r="CX23" s="752" t="n">
        <f aca="false">BW5-AW$7</f>
        <v>0.005</v>
      </c>
      <c r="CY23" s="752" t="n">
        <f aca="false">BX5-AX$7</f>
        <v>0.005</v>
      </c>
      <c r="CZ23" s="752" t="n">
        <f aca="false">BY5-AY$7</f>
        <v>0.021</v>
      </c>
      <c r="DA23" s="752" t="n">
        <f aca="false">BZ5-AZ$7</f>
        <v>0.01</v>
      </c>
      <c r="DC23" s="759" t="s">
        <v>2204</v>
      </c>
      <c r="DD23" s="752" t="n">
        <f aca="false">CE23/BD5</f>
        <v>0.115384615384615</v>
      </c>
      <c r="DE23" s="752" t="n">
        <f aca="false">CF23/BE5</f>
        <v>0.115384615384615</v>
      </c>
      <c r="DF23" s="752" t="n">
        <f aca="false">CG23/BF5</f>
        <v>0.115384615384615</v>
      </c>
      <c r="DG23" s="752" t="n">
        <f aca="false">CH23/BG5</f>
        <v>0.126582278481013</v>
      </c>
      <c r="DH23" s="752" t="n">
        <f aca="false">CI23/BH5</f>
        <v>0.125</v>
      </c>
      <c r="DI23" s="752" t="n">
        <f aca="false">CJ23/BI5</f>
        <v>0.125</v>
      </c>
      <c r="DJ23" s="752" t="n">
        <f aca="false">CK23/BJ5</f>
        <v>0.136363636363636</v>
      </c>
      <c r="DK23" s="752" t="n">
        <f aca="false">CL23/BK5</f>
        <v>0.118181818181818</v>
      </c>
      <c r="DL23" s="752" t="n">
        <f aca="false">CM23/BL5</f>
        <v>0.118181818181818</v>
      </c>
      <c r="DM23" s="752" t="n">
        <f aca="false">CN23/BM5</f>
        <v>0.153333333333333</v>
      </c>
      <c r="DN23" s="752" t="n">
        <f aca="false">CO23/BN5</f>
        <v>0.111940298507463</v>
      </c>
      <c r="DO23" s="752" t="n">
        <f aca="false">CP23/BO5</f>
        <v>0.111940298507463</v>
      </c>
      <c r="DP23" s="752" t="n">
        <f aca="false">CQ23/BP5</f>
        <v>0.135483870967742</v>
      </c>
      <c r="DQ23" s="752" t="n">
        <f aca="false">CR23/BQ5</f>
        <v>0.123893805309734</v>
      </c>
      <c r="DR23" s="752" t="n">
        <f aca="false">CS23/BR5</f>
        <v>0.123893805309734</v>
      </c>
      <c r="DS23" s="752" t="n">
        <f aca="false">CT23/BS5</f>
        <v>0.123893805309734</v>
      </c>
      <c r="DT23" s="752" t="n">
        <f aca="false">CU23/BT5</f>
        <v>0.12962962962963</v>
      </c>
      <c r="DU23" s="752" t="n">
        <f aca="false">CV23/BU5</f>
        <v>0.12962962962963</v>
      </c>
      <c r="DV23" s="752" t="n">
        <f aca="false">CW23/BV5</f>
        <v>0.138888888888889</v>
      </c>
      <c r="DW23" s="752" t="n">
        <f aca="false">CX23/BW5</f>
        <v>0.138888888888889</v>
      </c>
      <c r="DX23" s="752" t="n">
        <f aca="false">CY23/BX5</f>
        <v>0.138888888888889</v>
      </c>
      <c r="DY23" s="752" t="n">
        <f aca="false">CZ23/BY5</f>
        <v>0.115384615384615</v>
      </c>
      <c r="DZ23" s="752" t="n">
        <f aca="false">DA23/BZ5</f>
        <v>0.125</v>
      </c>
    </row>
    <row r="24" customFormat="false" ht="13.5" hidden="false" customHeight="false" outlineLevel="0" collapsed="false">
      <c r="CB24" s="759" t="n">
        <v>5</v>
      </c>
      <c r="CC24" s="759" t="n">
        <v>4</v>
      </c>
      <c r="CD24" s="759" t="str">
        <f aca="false">VLOOKUP(CB24,$AB$3:$AC$21,2)&amp;"から"&amp;VLOOKUP(CC24,$BB$3:$BC$20,2)</f>
        <v>処遇加算Ⅰ特定加算なしベア加算から新加算Ⅳ</v>
      </c>
      <c r="CE24" s="752" t="n">
        <f aca="false">BD6-AD$7</f>
        <v>-0.016</v>
      </c>
      <c r="CF24" s="752" t="n">
        <f aca="false">BE6-AE$7</f>
        <v>-0.016</v>
      </c>
      <c r="CG24" s="752" t="n">
        <f aca="false">BF6-AF$7</f>
        <v>-0.016</v>
      </c>
      <c r="CH24" s="752" t="n">
        <f aca="false">BG6-AG$7</f>
        <v>-0.00600000000000001</v>
      </c>
      <c r="CI24" s="752" t="n">
        <f aca="false">BH6-AH$7</f>
        <v>-0.00600000000000001</v>
      </c>
      <c r="CJ24" s="752" t="n">
        <f aca="false">BI6-AI$7</f>
        <v>-0.00600000000000001</v>
      </c>
      <c r="CK24" s="752" t="n">
        <f aca="false">BJ6-AJ$7</f>
        <v>-0.004</v>
      </c>
      <c r="CL24" s="752" t="n">
        <f aca="false">BK6-AK$7</f>
        <v>-0.00900000000000002</v>
      </c>
      <c r="CM24" s="752" t="n">
        <f aca="false">BL6-AL$7</f>
        <v>-0.00900000000000002</v>
      </c>
      <c r="CN24" s="752" t="n">
        <f aca="false">BM6-AM$7</f>
        <v>-0.005</v>
      </c>
      <c r="CO24" s="752" t="n">
        <f aca="false">BN6-AN$7</f>
        <v>-0.013</v>
      </c>
      <c r="CP24" s="752" t="n">
        <f aca="false">BO6-AO$7</f>
        <v>-0.013</v>
      </c>
      <c r="CQ24" s="752" t="n">
        <f aca="false">BP6-AP$7</f>
        <v>-0.00900000000000001</v>
      </c>
      <c r="CR24" s="752" t="n">
        <f aca="false">BQ6-AQ$7</f>
        <v>-0.00900000000000001</v>
      </c>
      <c r="CS24" s="752" t="n">
        <f aca="false">BR6-AR$7</f>
        <v>-0.00900000000000001</v>
      </c>
      <c r="CT24" s="752" t="n">
        <f aca="false">BS6-AS$7</f>
        <v>-0.00900000000000001</v>
      </c>
      <c r="CU24" s="752" t="n">
        <f aca="false">BT6-AT$7</f>
        <v>-0.003</v>
      </c>
      <c r="CV24" s="752" t="n">
        <f aca="false">BU6-AU$7</f>
        <v>-0.003</v>
      </c>
      <c r="CW24" s="752" t="n">
        <f aca="false">BV6-AV$7</f>
        <v>-0.00199999999999999</v>
      </c>
      <c r="CX24" s="752" t="n">
        <f aca="false">BW6-AW$7</f>
        <v>-0.00199999999999999</v>
      </c>
      <c r="CY24" s="752" t="n">
        <f aca="false">BX6-AX$7</f>
        <v>-0.00199999999999999</v>
      </c>
      <c r="CZ24" s="752" t="n">
        <f aca="false">BY6-AY$7</f>
        <v>-0.016</v>
      </c>
      <c r="DA24" s="752" t="n">
        <f aca="false">BZ6-AZ$7</f>
        <v>-0.00600000000000001</v>
      </c>
      <c r="DC24" s="759" t="s">
        <v>2205</v>
      </c>
      <c r="DD24" s="752" t="n">
        <f aca="false">CE24/BD6</f>
        <v>-0.110344827586207</v>
      </c>
      <c r="DE24" s="752" t="n">
        <f aca="false">CF24/BE6</f>
        <v>-0.110344827586207</v>
      </c>
      <c r="DF24" s="752" t="n">
        <f aca="false">CG24/BF6</f>
        <v>-0.110344827586207</v>
      </c>
      <c r="DG24" s="752" t="n">
        <f aca="false">CH24/BG6</f>
        <v>-0.0952380952380953</v>
      </c>
      <c r="DH24" s="752" t="n">
        <f aca="false">CI24/BH6</f>
        <v>-0.0937500000000001</v>
      </c>
      <c r="DI24" s="752" t="n">
        <f aca="false">CJ24/BI6</f>
        <v>-0.0937500000000001</v>
      </c>
      <c r="DJ24" s="752" t="n">
        <f aca="false">CK24/BJ6</f>
        <v>-0.0754716981132075</v>
      </c>
      <c r="DK24" s="752" t="n">
        <f aca="false">CL24/BK6</f>
        <v>-0.102272727272728</v>
      </c>
      <c r="DL24" s="752" t="n">
        <f aca="false">CM24/BL6</f>
        <v>-0.102272727272728</v>
      </c>
      <c r="DM24" s="752" t="n">
        <f aca="false">CN24/BM6</f>
        <v>-0.0409836065573771</v>
      </c>
      <c r="DN24" s="752" t="n">
        <f aca="false">CO24/BN6</f>
        <v>-0.122641509433962</v>
      </c>
      <c r="DO24" s="752" t="n">
        <f aca="false">CP24/BO6</f>
        <v>-0.122641509433962</v>
      </c>
      <c r="DP24" s="752" t="n">
        <f aca="false">CQ24/BP6</f>
        <v>-0.0720000000000001</v>
      </c>
      <c r="DQ24" s="752" t="n">
        <f aca="false">CR24/BQ6</f>
        <v>-0.1</v>
      </c>
      <c r="DR24" s="752" t="n">
        <f aca="false">CS24/BR6</f>
        <v>-0.1</v>
      </c>
      <c r="DS24" s="752" t="n">
        <f aca="false">CT24/BS6</f>
        <v>-0.1</v>
      </c>
      <c r="DT24" s="752" t="n">
        <f aca="false">CU24/BT6</f>
        <v>-0.0681818181818181</v>
      </c>
      <c r="DU24" s="752" t="n">
        <f aca="false">CV24/BU6</f>
        <v>-0.0681818181818181</v>
      </c>
      <c r="DV24" s="752" t="n">
        <f aca="false">CW24/BV6</f>
        <v>-0.068965517241379</v>
      </c>
      <c r="DW24" s="752" t="n">
        <f aca="false">CX24/BW6</f>
        <v>-0.068965517241379</v>
      </c>
      <c r="DX24" s="752" t="n">
        <f aca="false">CY24/BX6</f>
        <v>-0.068965517241379</v>
      </c>
      <c r="DY24" s="752" t="n">
        <f aca="false">CZ24/BY6</f>
        <v>-0.110344827586207</v>
      </c>
      <c r="DZ24" s="752" t="n">
        <f aca="false">DA24/BZ6</f>
        <v>-0.0937500000000001</v>
      </c>
    </row>
    <row r="25" customFormat="false" ht="13.5" hidden="false" customHeight="false" outlineLevel="0" collapsed="false">
      <c r="CB25" s="759" t="n">
        <v>6</v>
      </c>
      <c r="CC25" s="759" t="n">
        <v>1</v>
      </c>
      <c r="CD25" s="759" t="str">
        <f aca="false">VLOOKUP(CB25,$AB$3:$AC$21,2)&amp;"から"&amp;VLOOKUP(CC25,$BB$3:$BC$20,2)</f>
        <v>処遇加算Ⅰ特定加算なしベア加算なしから新加算Ⅰ</v>
      </c>
      <c r="CE25" s="752" t="n">
        <f aca="false">BD3-AD$8</f>
        <v>0.108</v>
      </c>
      <c r="CF25" s="752" t="n">
        <f aca="false">BE3-AE$8</f>
        <v>0.108</v>
      </c>
      <c r="CG25" s="752" t="n">
        <f aca="false">BF3-AF$8</f>
        <v>0.108</v>
      </c>
      <c r="CH25" s="752" t="n">
        <f aca="false">BG3-AG$8</f>
        <v>0.042</v>
      </c>
      <c r="CI25" s="752" t="n">
        <f aca="false">BH3-AH$8</f>
        <v>0.033</v>
      </c>
      <c r="CJ25" s="752" t="n">
        <f aca="false">BI3-AI$8</f>
        <v>0.033</v>
      </c>
      <c r="CK25" s="752" t="n">
        <f aca="false">BJ3-AJ$8</f>
        <v>0.039</v>
      </c>
      <c r="CL25" s="752" t="n">
        <f aca="false">BK3-AK$8</f>
        <v>0.046</v>
      </c>
      <c r="CM25" s="752" t="n">
        <f aca="false">BL3-AL$8</f>
        <v>0.046</v>
      </c>
      <c r="CN25" s="752" t="n">
        <f aca="false">BM3-AM$8</f>
        <v>0.077</v>
      </c>
      <c r="CO25" s="752" t="n">
        <f aca="false">BN3-AN$8</f>
        <v>0.047</v>
      </c>
      <c r="CP25" s="752" t="n">
        <f aca="false">BO3-AO$8</f>
        <v>0.047</v>
      </c>
      <c r="CQ25" s="752" t="n">
        <f aca="false">BP3-AP$8</f>
        <v>0.075</v>
      </c>
      <c r="CR25" s="752" t="n">
        <f aca="false">BQ3-AQ$8</f>
        <v>0.057</v>
      </c>
      <c r="CS25" s="752" t="n">
        <f aca="false">BR3-AR$8</f>
        <v>0.057</v>
      </c>
      <c r="CT25" s="752" t="n">
        <f aca="false">BS3-AS$8</f>
        <v>0.057</v>
      </c>
      <c r="CU25" s="752" t="n">
        <f aca="false">BT3-AT$8</f>
        <v>0.036</v>
      </c>
      <c r="CV25" s="752" t="n">
        <f aca="false">BU3-AU$8</f>
        <v>0.036</v>
      </c>
      <c r="CW25" s="752" t="n">
        <f aca="false">BV3-AV$8</f>
        <v>0.025</v>
      </c>
      <c r="CX25" s="752" t="n">
        <f aca="false">BW3-AW$8</f>
        <v>0.025</v>
      </c>
      <c r="CY25" s="752" t="n">
        <f aca="false">BX3-AX$8</f>
        <v>0.025</v>
      </c>
      <c r="CZ25" s="752" t="n">
        <f aca="false">BY3-AY$8</f>
        <v>0.108</v>
      </c>
      <c r="DA25" s="752" t="n">
        <f aca="false">BZ3-AZ$8</f>
        <v>0.033</v>
      </c>
      <c r="DC25" s="759" t="s">
        <v>2206</v>
      </c>
      <c r="DD25" s="752" t="n">
        <f aca="false">CE25/BD3</f>
        <v>0.440816326530612</v>
      </c>
      <c r="DE25" s="752" t="n">
        <f aca="false">CF25/BE3</f>
        <v>0.440816326530612</v>
      </c>
      <c r="DF25" s="752" t="n">
        <f aca="false">CG25/BF3</f>
        <v>0.440816326530612</v>
      </c>
      <c r="DG25" s="752" t="n">
        <f aca="false">CH25/BG3</f>
        <v>0.42</v>
      </c>
      <c r="DH25" s="752" t="n">
        <f aca="false">CI25/BH3</f>
        <v>0.358695652173913</v>
      </c>
      <c r="DI25" s="752" t="n">
        <f aca="false">CJ25/BI3</f>
        <v>0.358695652173913</v>
      </c>
      <c r="DJ25" s="752" t="n">
        <f aca="false">CK25/BJ3</f>
        <v>0.453488372093023</v>
      </c>
      <c r="DK25" s="752" t="n">
        <f aca="false">CL25/BK3</f>
        <v>0.359375</v>
      </c>
      <c r="DL25" s="752" t="n">
        <f aca="false">CM25/BL3</f>
        <v>0.359375</v>
      </c>
      <c r="DM25" s="752" t="n">
        <f aca="false">CN25/BM3</f>
        <v>0.425414364640884</v>
      </c>
      <c r="DN25" s="752" t="n">
        <f aca="false">CO25/BN3</f>
        <v>0.315436241610738</v>
      </c>
      <c r="DO25" s="752" t="n">
        <f aca="false">CP25/BO3</f>
        <v>0.315436241610738</v>
      </c>
      <c r="DP25" s="752" t="n">
        <f aca="false">CQ25/BP3</f>
        <v>0.403225806451613</v>
      </c>
      <c r="DQ25" s="752" t="n">
        <f aca="false">CR25/BQ3</f>
        <v>0.407142857142857</v>
      </c>
      <c r="DR25" s="752" t="n">
        <f aca="false">CS25/BR3</f>
        <v>0.407142857142857</v>
      </c>
      <c r="DS25" s="752" t="n">
        <f aca="false">CT25/BS3</f>
        <v>0.407142857142857</v>
      </c>
      <c r="DT25" s="752" t="n">
        <f aca="false">CU25/BT3</f>
        <v>0.48</v>
      </c>
      <c r="DU25" s="752" t="n">
        <f aca="false">CV25/BU3</f>
        <v>0.48</v>
      </c>
      <c r="DV25" s="752" t="n">
        <f aca="false">CW25/BV3</f>
        <v>0.490196078431373</v>
      </c>
      <c r="DW25" s="752" t="n">
        <f aca="false">CX25/BW3</f>
        <v>0.490196078431373</v>
      </c>
      <c r="DX25" s="752" t="n">
        <f aca="false">CY25/BX3</f>
        <v>0.490196078431373</v>
      </c>
      <c r="DY25" s="752" t="n">
        <f aca="false">CZ25/BY3</f>
        <v>0.440816326530612</v>
      </c>
      <c r="DZ25" s="752" t="n">
        <f aca="false">DA25/BZ3</f>
        <v>0.358695652173913</v>
      </c>
    </row>
    <row r="26" customFormat="false" ht="13.5" hidden="false" customHeight="false" outlineLevel="0" collapsed="false">
      <c r="CB26" s="759" t="n">
        <v>6</v>
      </c>
      <c r="CC26" s="759" t="n">
        <v>2</v>
      </c>
      <c r="CD26" s="759" t="str">
        <f aca="false">VLOOKUP(CB26,$AB$3:$AC$21,2)&amp;"から"&amp;VLOOKUP(CC26,$BB$3:$BC$20,2)</f>
        <v>処遇加算Ⅰ特定加算なしベア加算なしから新加算Ⅱ</v>
      </c>
      <c r="CE26" s="752" t="n">
        <f aca="false">BD4-AD$8</f>
        <v>0.087</v>
      </c>
      <c r="CF26" s="752" t="n">
        <f aca="false">BE4-AE$8</f>
        <v>0.087</v>
      </c>
      <c r="CG26" s="752" t="n">
        <f aca="false">BF4-AF$8</f>
        <v>0.087</v>
      </c>
      <c r="CH26" s="752" t="n">
        <f aca="false">BG4-AG$8</f>
        <v>0.036</v>
      </c>
      <c r="CI26" s="752" t="n">
        <f aca="false">BH4-AH$8</f>
        <v>0.031</v>
      </c>
      <c r="CJ26" s="752" t="n">
        <f aca="false">BI4-AI$8</f>
        <v>0.031</v>
      </c>
      <c r="CK26" s="752" t="n">
        <f aca="false">BJ4-AJ$8</f>
        <v>0.036</v>
      </c>
      <c r="CL26" s="752" t="n">
        <f aca="false">BK4-AK$8</f>
        <v>0.04</v>
      </c>
      <c r="CM26" s="752" t="n">
        <f aca="false">BL4-AL$8</f>
        <v>0.04</v>
      </c>
      <c r="CN26" s="752" t="n">
        <f aca="false">BM4-AM$8</f>
        <v>0.07</v>
      </c>
      <c r="CO26" s="752" t="n">
        <f aca="false">BN4-AN$8</f>
        <v>0.044</v>
      </c>
      <c r="CP26" s="752" t="n">
        <f aca="false">BO4-AO$8</f>
        <v>0.044</v>
      </c>
      <c r="CQ26" s="752" t="n">
        <f aca="false">BP4-AP$8</f>
        <v>0.067</v>
      </c>
      <c r="CR26" s="752" t="n">
        <f aca="false">BQ4-AQ$8</f>
        <v>0.053</v>
      </c>
      <c r="CS26" s="752" t="n">
        <f aca="false">BR4-AR$8</f>
        <v>0.053</v>
      </c>
      <c r="CT26" s="752" t="n">
        <f aca="false">BS4-AS$8</f>
        <v>0.053</v>
      </c>
      <c r="CU26" s="752" t="n">
        <f aca="false">BT4-AT$8</f>
        <v>0.032</v>
      </c>
      <c r="CV26" s="752" t="n">
        <f aca="false">BU4-AU$8</f>
        <v>0.032</v>
      </c>
      <c r="CW26" s="752" t="n">
        <f aca="false">BV4-AV$8</f>
        <v>0.021</v>
      </c>
      <c r="CX26" s="752" t="n">
        <f aca="false">BW4-AW$8</f>
        <v>0.021</v>
      </c>
      <c r="CY26" s="752" t="n">
        <f aca="false">BX4-AX$8</f>
        <v>0.021</v>
      </c>
      <c r="CZ26" s="752" t="n">
        <f aca="false">BY4-AY$8</f>
        <v>0.087</v>
      </c>
      <c r="DA26" s="752" t="n">
        <f aca="false">BZ4-AZ$8</f>
        <v>0.031</v>
      </c>
      <c r="DC26" s="759" t="s">
        <v>2207</v>
      </c>
      <c r="DD26" s="752" t="n">
        <f aca="false">CE26/BD4</f>
        <v>0.388392857142857</v>
      </c>
      <c r="DE26" s="752" t="n">
        <f aca="false">CF26/BE4</f>
        <v>0.388392857142857</v>
      </c>
      <c r="DF26" s="752" t="n">
        <f aca="false">CG26/BF4</f>
        <v>0.388392857142857</v>
      </c>
      <c r="DG26" s="752" t="n">
        <f aca="false">CH26/BG4</f>
        <v>0.382978723404255</v>
      </c>
      <c r="DH26" s="752" t="n">
        <f aca="false">CI26/BH4</f>
        <v>0.344444444444444</v>
      </c>
      <c r="DI26" s="752" t="n">
        <f aca="false">CJ26/BI4</f>
        <v>0.344444444444444</v>
      </c>
      <c r="DJ26" s="752" t="n">
        <f aca="false">CK26/BJ4</f>
        <v>0.433734939759036</v>
      </c>
      <c r="DK26" s="752" t="n">
        <f aca="false">CL26/BK4</f>
        <v>0.327868852459016</v>
      </c>
      <c r="DL26" s="752" t="n">
        <f aca="false">CM26/BL4</f>
        <v>0.327868852459016</v>
      </c>
      <c r="DM26" s="752" t="n">
        <f aca="false">CN26/BM4</f>
        <v>0.402298850574713</v>
      </c>
      <c r="DN26" s="752" t="n">
        <f aca="false">CO26/BN4</f>
        <v>0.301369863013699</v>
      </c>
      <c r="DO26" s="752" t="n">
        <f aca="false">CP26/BO4</f>
        <v>0.301369863013699</v>
      </c>
      <c r="DP26" s="752" t="n">
        <f aca="false">CQ26/BP4</f>
        <v>0.376404494382023</v>
      </c>
      <c r="DQ26" s="752" t="n">
        <f aca="false">CR26/BQ4</f>
        <v>0.389705882352941</v>
      </c>
      <c r="DR26" s="752" t="n">
        <f aca="false">CS26/BR4</f>
        <v>0.389705882352941</v>
      </c>
      <c r="DS26" s="752" t="n">
        <f aca="false">CT26/BS4</f>
        <v>0.389705882352941</v>
      </c>
      <c r="DT26" s="752" t="n">
        <f aca="false">CU26/BT4</f>
        <v>0.450704225352113</v>
      </c>
      <c r="DU26" s="752" t="n">
        <f aca="false">CV26/BU4</f>
        <v>0.450704225352113</v>
      </c>
      <c r="DV26" s="752" t="n">
        <f aca="false">CW26/BV4</f>
        <v>0.446808510638298</v>
      </c>
      <c r="DW26" s="752" t="n">
        <f aca="false">CX26/BW4</f>
        <v>0.446808510638298</v>
      </c>
      <c r="DX26" s="752" t="n">
        <f aca="false">CY26/BX4</f>
        <v>0.446808510638298</v>
      </c>
      <c r="DY26" s="752" t="n">
        <f aca="false">CZ26/BY4</f>
        <v>0.388392857142857</v>
      </c>
      <c r="DZ26" s="752" t="n">
        <f aca="false">DA26/BZ4</f>
        <v>0.344444444444444</v>
      </c>
    </row>
    <row r="27" customFormat="false" ht="13.5" hidden="false" customHeight="false" outlineLevel="0" collapsed="false">
      <c r="CB27" s="759" t="n">
        <v>6</v>
      </c>
      <c r="CC27" s="759" t="n">
        <v>3</v>
      </c>
      <c r="CD27" s="759" t="str">
        <f aca="false">VLOOKUP(CB27,$AB$3:$AC$21,2)&amp;"から"&amp;VLOOKUP(CC27,$BB$3:$BC$20,2)</f>
        <v>処遇加算Ⅰ特定加算なしベア加算なしから新加算Ⅲ</v>
      </c>
      <c r="CE27" s="752" t="n">
        <f aca="false">BD5-AD$8</f>
        <v>0.045</v>
      </c>
      <c r="CF27" s="752" t="n">
        <f aca="false">BE5-AE$8</f>
        <v>0.045</v>
      </c>
      <c r="CG27" s="752" t="n">
        <f aca="false">BF5-AF$8</f>
        <v>0.045</v>
      </c>
      <c r="CH27" s="752" t="n">
        <f aca="false">BG5-AG$8</f>
        <v>0.021</v>
      </c>
      <c r="CI27" s="752" t="n">
        <f aca="false">BH5-AH$8</f>
        <v>0.021</v>
      </c>
      <c r="CJ27" s="752" t="n">
        <f aca="false">BI5-AI$8</f>
        <v>0.021</v>
      </c>
      <c r="CK27" s="752" t="n">
        <f aca="false">BJ5-AJ$8</f>
        <v>0.019</v>
      </c>
      <c r="CL27" s="752" t="n">
        <f aca="false">BK5-AK$8</f>
        <v>0.028</v>
      </c>
      <c r="CM27" s="752" t="n">
        <f aca="false">BL5-AL$8</f>
        <v>0.028</v>
      </c>
      <c r="CN27" s="752" t="n">
        <f aca="false">BM5-AM$8</f>
        <v>0.046</v>
      </c>
      <c r="CO27" s="752" t="n">
        <f aca="false">BN5-AN$8</f>
        <v>0.032</v>
      </c>
      <c r="CP27" s="752" t="n">
        <f aca="false">BO5-AO$8</f>
        <v>0.032</v>
      </c>
      <c r="CQ27" s="752" t="n">
        <f aca="false">BP5-AP$8</f>
        <v>0.044</v>
      </c>
      <c r="CR27" s="752" t="n">
        <f aca="false">BQ5-AQ$8</f>
        <v>0.03</v>
      </c>
      <c r="CS27" s="752" t="n">
        <f aca="false">BR5-AR$8</f>
        <v>0.03</v>
      </c>
      <c r="CT27" s="752" t="n">
        <f aca="false">BS5-AS$8</f>
        <v>0.03</v>
      </c>
      <c r="CU27" s="752" t="n">
        <f aca="false">BT5-AT$8</f>
        <v>0.015</v>
      </c>
      <c r="CV27" s="752" t="n">
        <f aca="false">BU5-AU$8</f>
        <v>0.015</v>
      </c>
      <c r="CW27" s="752" t="n">
        <f aca="false">BV5-AV$8</f>
        <v>0.01</v>
      </c>
      <c r="CX27" s="752" t="n">
        <f aca="false">BW5-AW$8</f>
        <v>0.01</v>
      </c>
      <c r="CY27" s="752" t="n">
        <f aca="false">BX5-AX$8</f>
        <v>0.01</v>
      </c>
      <c r="CZ27" s="752" t="n">
        <f aca="false">BY5-AY$8</f>
        <v>0.045</v>
      </c>
      <c r="DA27" s="752" t="n">
        <f aca="false">BZ5-AZ$8</f>
        <v>0.021</v>
      </c>
      <c r="DC27" s="759" t="s">
        <v>2208</v>
      </c>
      <c r="DD27" s="752" t="n">
        <f aca="false">CE27/BD5</f>
        <v>0.247252747252747</v>
      </c>
      <c r="DE27" s="752" t="n">
        <f aca="false">CF27/BE5</f>
        <v>0.247252747252747</v>
      </c>
      <c r="DF27" s="752" t="n">
        <f aca="false">CG27/BF5</f>
        <v>0.247252747252747</v>
      </c>
      <c r="DG27" s="752" t="n">
        <f aca="false">CH27/BG5</f>
        <v>0.265822784810126</v>
      </c>
      <c r="DH27" s="752" t="n">
        <f aca="false">CI27/BH5</f>
        <v>0.2625</v>
      </c>
      <c r="DI27" s="752" t="n">
        <f aca="false">CJ27/BI5</f>
        <v>0.2625</v>
      </c>
      <c r="DJ27" s="752" t="n">
        <f aca="false">CK27/BJ5</f>
        <v>0.287878787878788</v>
      </c>
      <c r="DK27" s="752" t="n">
        <f aca="false">CL27/BK5</f>
        <v>0.254545454545454</v>
      </c>
      <c r="DL27" s="752" t="n">
        <f aca="false">CM27/BL5</f>
        <v>0.254545454545454</v>
      </c>
      <c r="DM27" s="752" t="n">
        <f aca="false">CN27/BM5</f>
        <v>0.306666666666667</v>
      </c>
      <c r="DN27" s="752" t="n">
        <f aca="false">CO27/BN5</f>
        <v>0.238805970149254</v>
      </c>
      <c r="DO27" s="752" t="n">
        <f aca="false">CP27/BO5</f>
        <v>0.238805970149254</v>
      </c>
      <c r="DP27" s="752" t="n">
        <f aca="false">CQ27/BP5</f>
        <v>0.283870967741935</v>
      </c>
      <c r="DQ27" s="752" t="n">
        <f aca="false">CR27/BQ5</f>
        <v>0.265486725663717</v>
      </c>
      <c r="DR27" s="752" t="n">
        <f aca="false">CS27/BR5</f>
        <v>0.265486725663717</v>
      </c>
      <c r="DS27" s="752" t="n">
        <f aca="false">CT27/BS5</f>
        <v>0.265486725663717</v>
      </c>
      <c r="DT27" s="752" t="n">
        <f aca="false">CU27/BT5</f>
        <v>0.277777777777778</v>
      </c>
      <c r="DU27" s="752" t="n">
        <f aca="false">CV27/BU5</f>
        <v>0.277777777777778</v>
      </c>
      <c r="DV27" s="752" t="n">
        <f aca="false">CW27/BV5</f>
        <v>0.277777777777778</v>
      </c>
      <c r="DW27" s="752" t="n">
        <f aca="false">CX27/BW5</f>
        <v>0.277777777777778</v>
      </c>
      <c r="DX27" s="752" t="n">
        <f aca="false">CY27/BX5</f>
        <v>0.277777777777778</v>
      </c>
      <c r="DY27" s="752" t="n">
        <f aca="false">CZ27/BY5</f>
        <v>0.247252747252747</v>
      </c>
      <c r="DZ27" s="752" t="n">
        <f aca="false">DA27/BZ5</f>
        <v>0.2625</v>
      </c>
    </row>
    <row r="28" customFormat="false" ht="13.5" hidden="false" customHeight="false" outlineLevel="0" collapsed="false">
      <c r="CB28" s="759" t="n">
        <v>6</v>
      </c>
      <c r="CC28" s="759" t="n">
        <v>4</v>
      </c>
      <c r="CD28" s="759" t="str">
        <f aca="false">VLOOKUP(CB28,$AB$3:$AC$21,2)&amp;"から"&amp;VLOOKUP(CC28,$BB$3:$BC$20,2)</f>
        <v>処遇加算Ⅰ特定加算なしベア加算なしから新加算Ⅳ</v>
      </c>
      <c r="CE28" s="752" t="n">
        <f aca="false">BD6-AD$8</f>
        <v>0.00800000000000001</v>
      </c>
      <c r="CF28" s="752" t="n">
        <f aca="false">BE6-AE$8</f>
        <v>0.00800000000000001</v>
      </c>
      <c r="CG28" s="752" t="n">
        <f aca="false">BF6-AF$8</f>
        <v>0.00800000000000001</v>
      </c>
      <c r="CH28" s="752" t="n">
        <f aca="false">BG6-AG$8</f>
        <v>0.00499999999999999</v>
      </c>
      <c r="CI28" s="752" t="n">
        <f aca="false">BH6-AH$8</f>
        <v>0.00499999999999999</v>
      </c>
      <c r="CJ28" s="752" t="n">
        <f aca="false">BI6-AI$8</f>
        <v>0.00499999999999999</v>
      </c>
      <c r="CK28" s="752" t="n">
        <f aca="false">BJ6-AJ$8</f>
        <v>0.00600000000000001</v>
      </c>
      <c r="CL28" s="752" t="n">
        <f aca="false">BK6-AK$8</f>
        <v>0.00599999999999998</v>
      </c>
      <c r="CM28" s="752" t="n">
        <f aca="false">BL6-AL$8</f>
        <v>0.00599999999999998</v>
      </c>
      <c r="CN28" s="752" t="n">
        <f aca="false">BM6-AM$8</f>
        <v>0.018</v>
      </c>
      <c r="CO28" s="752" t="n">
        <f aca="false">BN6-AN$8</f>
        <v>0.00399999999999999</v>
      </c>
      <c r="CP28" s="752" t="n">
        <f aca="false">BO6-AO$8</f>
        <v>0.00399999999999999</v>
      </c>
      <c r="CQ28" s="752" t="n">
        <f aca="false">BP6-AP$8</f>
        <v>0.014</v>
      </c>
      <c r="CR28" s="752" t="n">
        <f aca="false">BQ6-AQ$8</f>
        <v>0.00699999999999999</v>
      </c>
      <c r="CS28" s="752" t="n">
        <f aca="false">BR6-AR$8</f>
        <v>0.00699999999999999</v>
      </c>
      <c r="CT28" s="752" t="n">
        <f aca="false">BS6-AS$8</f>
        <v>0.00699999999999999</v>
      </c>
      <c r="CU28" s="752" t="n">
        <f aca="false">BT6-AT$8</f>
        <v>0.005</v>
      </c>
      <c r="CV28" s="752" t="n">
        <f aca="false">BU6-AU$8</f>
        <v>0.005</v>
      </c>
      <c r="CW28" s="752" t="n">
        <f aca="false">BV6-AV$8</f>
        <v>0.00300000000000001</v>
      </c>
      <c r="CX28" s="752" t="n">
        <f aca="false">BW6-AW$8</f>
        <v>0.00300000000000001</v>
      </c>
      <c r="CY28" s="752" t="n">
        <f aca="false">BX6-AX$8</f>
        <v>0.00300000000000001</v>
      </c>
      <c r="CZ28" s="752" t="n">
        <f aca="false">BY6-AY$8</f>
        <v>0.00800000000000001</v>
      </c>
      <c r="DA28" s="752" t="n">
        <f aca="false">BZ6-AZ$8</f>
        <v>0.00499999999999999</v>
      </c>
      <c r="DC28" s="759" t="s">
        <v>2209</v>
      </c>
      <c r="DD28" s="752" t="n">
        <f aca="false">CE28/BD6</f>
        <v>0.0551724137931035</v>
      </c>
      <c r="DE28" s="752" t="n">
        <f aca="false">CF28/BE6</f>
        <v>0.0551724137931035</v>
      </c>
      <c r="DF28" s="752" t="n">
        <f aca="false">CG28/BF6</f>
        <v>0.0551724137931035</v>
      </c>
      <c r="DG28" s="752" t="n">
        <f aca="false">CH28/BG6</f>
        <v>0.0793650793650792</v>
      </c>
      <c r="DH28" s="752" t="n">
        <f aca="false">CI28/BH6</f>
        <v>0.0781249999999999</v>
      </c>
      <c r="DI28" s="752" t="n">
        <f aca="false">CJ28/BI6</f>
        <v>0.0781249999999999</v>
      </c>
      <c r="DJ28" s="752" t="n">
        <f aca="false">CK28/BJ6</f>
        <v>0.113207547169811</v>
      </c>
      <c r="DK28" s="752" t="n">
        <f aca="false">CL28/BK6</f>
        <v>0.0681818181818179</v>
      </c>
      <c r="DL28" s="752" t="n">
        <f aca="false">CM28/BL6</f>
        <v>0.0681818181818179</v>
      </c>
      <c r="DM28" s="752" t="n">
        <f aca="false">CN28/BM6</f>
        <v>0.147540983606557</v>
      </c>
      <c r="DN28" s="752" t="n">
        <f aca="false">CO28/BN6</f>
        <v>0.0377358490566037</v>
      </c>
      <c r="DO28" s="752" t="n">
        <f aca="false">CP28/BO6</f>
        <v>0.0377358490566037</v>
      </c>
      <c r="DP28" s="752" t="n">
        <f aca="false">CQ28/BP6</f>
        <v>0.112</v>
      </c>
      <c r="DQ28" s="752" t="n">
        <f aca="false">CR28/BQ6</f>
        <v>0.0777777777777777</v>
      </c>
      <c r="DR28" s="752" t="n">
        <f aca="false">CS28/BR6</f>
        <v>0.0777777777777777</v>
      </c>
      <c r="DS28" s="752" t="n">
        <f aca="false">CT28/BS6</f>
        <v>0.0777777777777777</v>
      </c>
      <c r="DT28" s="752" t="n">
        <f aca="false">CU28/BT6</f>
        <v>0.113636363636364</v>
      </c>
      <c r="DU28" s="752" t="n">
        <f aca="false">CV28/BU6</f>
        <v>0.113636363636364</v>
      </c>
      <c r="DV28" s="752" t="n">
        <f aca="false">CW28/BV6</f>
        <v>0.103448275862069</v>
      </c>
      <c r="DW28" s="752" t="n">
        <f aca="false">CX28/BW6</f>
        <v>0.103448275862069</v>
      </c>
      <c r="DX28" s="752" t="n">
        <f aca="false">CY28/BX6</f>
        <v>0.103448275862069</v>
      </c>
      <c r="DY28" s="752" t="n">
        <f aca="false">CZ28/BY6</f>
        <v>0.0551724137931035</v>
      </c>
      <c r="DZ28" s="752" t="n">
        <f aca="false">DA28/BZ6</f>
        <v>0.0781249999999999</v>
      </c>
    </row>
    <row r="29" customFormat="false" ht="13.5" hidden="false" customHeight="false" outlineLevel="0" collapsed="false">
      <c r="CB29" s="759" t="n">
        <v>6</v>
      </c>
      <c r="CC29" s="759" t="n">
        <v>12</v>
      </c>
      <c r="CD29" s="759" t="str">
        <f aca="false">VLOOKUP(CB29,$AB$3:$AC$21,2)&amp;"から"&amp;VLOOKUP(CC29,$BB$3:$BC$20,2)</f>
        <v>処遇加算Ⅰ特定加算なしベア加算なしから新加算Ⅴ（８）</v>
      </c>
      <c r="CE29" s="752" t="n">
        <f aca="false">BD14-AD$8</f>
        <v>0.021</v>
      </c>
      <c r="CF29" s="752" t="n">
        <f aca="false">BE14-AE$8</f>
        <v>0.021</v>
      </c>
      <c r="CG29" s="752" t="n">
        <f aca="false">BF14-AF$8</f>
        <v>0.021</v>
      </c>
      <c r="CH29" s="752" t="n">
        <f aca="false">BG14-AG$8</f>
        <v>0.01</v>
      </c>
      <c r="CI29" s="752" t="n">
        <f aca="false">BH14-AH$8</f>
        <v>0.01</v>
      </c>
      <c r="CJ29" s="752" t="n">
        <f aca="false">BI14-AI$8</f>
        <v>0.01</v>
      </c>
      <c r="CK29" s="752" t="n">
        <f aca="false">BJ14-AJ$8</f>
        <v>0.009</v>
      </c>
      <c r="CL29" s="752" t="n">
        <f aca="false">BK14-AK$8</f>
        <v>0.013</v>
      </c>
      <c r="CM29" s="752" t="n">
        <f aca="false">BL14-AL$8</f>
        <v>0.013</v>
      </c>
      <c r="CN29" s="752" t="n">
        <f aca="false">BM14-AM$8</f>
        <v>0.023</v>
      </c>
      <c r="CO29" s="752" t="n">
        <f aca="false">BN14-AN$8</f>
        <v>0.015</v>
      </c>
      <c r="CP29" s="752" t="n">
        <f aca="false">BO14-AO$8</f>
        <v>0.015</v>
      </c>
      <c r="CQ29" s="752" t="n">
        <f aca="false">BP14-AP$8</f>
        <v>0.021</v>
      </c>
      <c r="CR29" s="752" t="n">
        <f aca="false">BQ14-AQ$8</f>
        <v>0.014</v>
      </c>
      <c r="CS29" s="752" t="n">
        <f aca="false">BR14-AR$8</f>
        <v>0.014</v>
      </c>
      <c r="CT29" s="752" t="n">
        <f aca="false">BS14-AS$8</f>
        <v>0.014</v>
      </c>
      <c r="CU29" s="752" t="n">
        <f aca="false">BT14-AT$8</f>
        <v>0.007</v>
      </c>
      <c r="CV29" s="752" t="n">
        <f aca="false">BU14-AU$8</f>
        <v>0.007</v>
      </c>
      <c r="CW29" s="752" t="n">
        <f aca="false">BV14-AV$8</f>
        <v>0.00500000000000001</v>
      </c>
      <c r="CX29" s="752" t="n">
        <f aca="false">BW14-AW$8</f>
        <v>0.00500000000000001</v>
      </c>
      <c r="CY29" s="752" t="n">
        <f aca="false">BX14-AX$8</f>
        <v>0.00500000000000001</v>
      </c>
      <c r="CZ29" s="752" t="n">
        <f aca="false">BY14-AY$8</f>
        <v>0.021</v>
      </c>
      <c r="DA29" s="752" t="n">
        <f aca="false">BZ14-AZ$8</f>
        <v>0.01</v>
      </c>
      <c r="DC29" s="759" t="s">
        <v>2210</v>
      </c>
      <c r="DD29" s="752" t="n">
        <f aca="false">CE29/BD14</f>
        <v>0.132911392405063</v>
      </c>
      <c r="DE29" s="752" t="n">
        <f aca="false">CF29/BE14</f>
        <v>0.132911392405063</v>
      </c>
      <c r="DF29" s="752" t="n">
        <f aca="false">CG29/BF14</f>
        <v>0.132911392405063</v>
      </c>
      <c r="DG29" s="752" t="n">
        <f aca="false">CH29/BG14</f>
        <v>0.147058823529412</v>
      </c>
      <c r="DH29" s="752" t="n">
        <f aca="false">CI29/BH14</f>
        <v>0.144927536231884</v>
      </c>
      <c r="DI29" s="752" t="n">
        <f aca="false">CJ29/BI14</f>
        <v>0.144927536231884</v>
      </c>
      <c r="DJ29" s="752" t="n">
        <f aca="false">CK29/BJ14</f>
        <v>0.160714285714286</v>
      </c>
      <c r="DK29" s="752" t="n">
        <f aca="false">CL29/BK14</f>
        <v>0.136842105263158</v>
      </c>
      <c r="DL29" s="752" t="n">
        <f aca="false">CM29/BL14</f>
        <v>0.136842105263158</v>
      </c>
      <c r="DM29" s="752" t="n">
        <f aca="false">CN29/BM14</f>
        <v>0.181102362204724</v>
      </c>
      <c r="DN29" s="752" t="n">
        <f aca="false">CO29/BN14</f>
        <v>0.128205128205128</v>
      </c>
      <c r="DO29" s="752" t="n">
        <f aca="false">CP29/BO14</f>
        <v>0.128205128205128</v>
      </c>
      <c r="DP29" s="752" t="n">
        <f aca="false">CQ29/BP14</f>
        <v>0.159090909090909</v>
      </c>
      <c r="DQ29" s="752" t="n">
        <f aca="false">CR29/BQ14</f>
        <v>0.144329896907217</v>
      </c>
      <c r="DR29" s="752" t="n">
        <f aca="false">CS29/BR14</f>
        <v>0.144329896907217</v>
      </c>
      <c r="DS29" s="752" t="n">
        <f aca="false">CT29/BS14</f>
        <v>0.144329896907217</v>
      </c>
      <c r="DT29" s="752" t="n">
        <f aca="false">CU29/BT14</f>
        <v>0.152173913043478</v>
      </c>
      <c r="DU29" s="752" t="n">
        <f aca="false">CV29/BU14</f>
        <v>0.152173913043478</v>
      </c>
      <c r="DV29" s="752" t="n">
        <f aca="false">CW29/BV14</f>
        <v>0.161290322580645</v>
      </c>
      <c r="DW29" s="752" t="n">
        <f aca="false">CX29/BW14</f>
        <v>0.161290322580645</v>
      </c>
      <c r="DX29" s="752" t="n">
        <f aca="false">CY29/BX14</f>
        <v>0.161290322580645</v>
      </c>
      <c r="DY29" s="752" t="n">
        <f aca="false">CZ29/BY14</f>
        <v>0.132911392405063</v>
      </c>
      <c r="DZ29" s="752" t="n">
        <f aca="false">DA29/BZ14</f>
        <v>0.144927536231884</v>
      </c>
    </row>
    <row r="30" customFormat="false" ht="13.5" hidden="false" customHeight="false" outlineLevel="0" collapsed="false">
      <c r="CB30" s="759" t="n">
        <v>7</v>
      </c>
      <c r="CC30" s="759" t="n">
        <v>1</v>
      </c>
      <c r="CD30" s="759" t="str">
        <f aca="false">VLOOKUP(CB30,$AB$3:$AC$21,2)&amp;"から"&amp;VLOOKUP(CC30,$BB$3:$BC$20,2)</f>
        <v>処遇加算Ⅱ特定加算Ⅰベア加算から新加算Ⅰ</v>
      </c>
      <c r="CE30" s="752" t="n">
        <f aca="false">BD3-AD$9</f>
        <v>0.058</v>
      </c>
      <c r="CF30" s="752" t="n">
        <f aca="false">BE3-AE$9</f>
        <v>0.058</v>
      </c>
      <c r="CG30" s="752" t="n">
        <f aca="false">BF3-AF$9</f>
        <v>0.058</v>
      </c>
      <c r="CH30" s="752" t="n">
        <f aca="false">BG3-AG$9</f>
        <v>0.026</v>
      </c>
      <c r="CI30" s="752" t="n">
        <f aca="false">BH3-AH$9</f>
        <v>0.026</v>
      </c>
      <c r="CJ30" s="752" t="n">
        <f aca="false">BI3-AI$9</f>
        <v>0.026</v>
      </c>
      <c r="CK30" s="752" t="n">
        <f aca="false">BJ3-AJ$9</f>
        <v>0.022</v>
      </c>
      <c r="CL30" s="752" t="n">
        <f aca="false">BK3-AK$9</f>
        <v>0.035</v>
      </c>
      <c r="CM30" s="752" t="n">
        <f aca="false">BL3-AL$9</f>
        <v>0.035</v>
      </c>
      <c r="CN30" s="752" t="n">
        <f aca="false">BM3-AM$9</f>
        <v>0.051</v>
      </c>
      <c r="CO30" s="752" t="n">
        <f aca="false">BN3-AN$9</f>
        <v>0.043</v>
      </c>
      <c r="CP30" s="752" t="n">
        <f aca="false">BO3-AO$9</f>
        <v>0.043</v>
      </c>
      <c r="CQ30" s="752" t="n">
        <f aca="false">BP3-AP$9</f>
        <v>0.051</v>
      </c>
      <c r="CR30" s="752" t="n">
        <f aca="false">BQ3-AQ$9</f>
        <v>0.037</v>
      </c>
      <c r="CS30" s="752" t="n">
        <f aca="false">BR3-AR$9</f>
        <v>0.037</v>
      </c>
      <c r="CT30" s="752" t="n">
        <f aca="false">BS3-AS$9</f>
        <v>0.037</v>
      </c>
      <c r="CU30" s="752" t="n">
        <f aca="false">BT3-AT$9</f>
        <v>0.017</v>
      </c>
      <c r="CV30" s="752" t="n">
        <f aca="false">BU3-AU$9</f>
        <v>0.017</v>
      </c>
      <c r="CW30" s="752" t="n">
        <f aca="false">BV3-AV$9</f>
        <v>0.012</v>
      </c>
      <c r="CX30" s="752" t="n">
        <f aca="false">BW3-AW$9</f>
        <v>0.012</v>
      </c>
      <c r="CY30" s="752" t="n">
        <f aca="false">BX3-AX$9</f>
        <v>0.012</v>
      </c>
      <c r="CZ30" s="752" t="n">
        <f aca="false">BY3-AY$9</f>
        <v>0.058</v>
      </c>
      <c r="DA30" s="752" t="n">
        <f aca="false">BZ3-AZ$9</f>
        <v>0.026</v>
      </c>
      <c r="DC30" s="759" t="s">
        <v>2211</v>
      </c>
      <c r="DD30" s="752" t="n">
        <f aca="false">CE30/BD3</f>
        <v>0.236734693877551</v>
      </c>
      <c r="DE30" s="752" t="n">
        <f aca="false">CF30/BE3</f>
        <v>0.236734693877551</v>
      </c>
      <c r="DF30" s="752" t="n">
        <f aca="false">CG30/BF3</f>
        <v>0.236734693877551</v>
      </c>
      <c r="DG30" s="752" t="n">
        <f aca="false">CH30/BG3</f>
        <v>0.26</v>
      </c>
      <c r="DH30" s="752" t="n">
        <f aca="false">CI30/BH3</f>
        <v>0.282608695652174</v>
      </c>
      <c r="DI30" s="752" t="n">
        <f aca="false">CJ30/BI3</f>
        <v>0.282608695652174</v>
      </c>
      <c r="DJ30" s="752" t="n">
        <f aca="false">CK30/BJ3</f>
        <v>0.255813953488372</v>
      </c>
      <c r="DK30" s="752" t="n">
        <f aca="false">CL30/BK3</f>
        <v>0.2734375</v>
      </c>
      <c r="DL30" s="752" t="n">
        <f aca="false">CM30/BL3</f>
        <v>0.2734375</v>
      </c>
      <c r="DM30" s="752" t="n">
        <f aca="false">CN30/BM3</f>
        <v>0.281767955801105</v>
      </c>
      <c r="DN30" s="752" t="n">
        <f aca="false">CO30/BN3</f>
        <v>0.288590604026846</v>
      </c>
      <c r="DO30" s="752" t="n">
        <f aca="false">CP30/BO3</f>
        <v>0.288590604026846</v>
      </c>
      <c r="DP30" s="752" t="n">
        <f aca="false">CQ30/BP3</f>
        <v>0.274193548387097</v>
      </c>
      <c r="DQ30" s="752" t="n">
        <f aca="false">CR30/BQ3</f>
        <v>0.264285714285714</v>
      </c>
      <c r="DR30" s="752" t="n">
        <f aca="false">CS30/BR3</f>
        <v>0.264285714285714</v>
      </c>
      <c r="DS30" s="752" t="n">
        <f aca="false">CT30/BS3</f>
        <v>0.264285714285714</v>
      </c>
      <c r="DT30" s="752" t="n">
        <f aca="false">CU30/BT3</f>
        <v>0.226666666666667</v>
      </c>
      <c r="DU30" s="752" t="n">
        <f aca="false">CV30/BU3</f>
        <v>0.226666666666667</v>
      </c>
      <c r="DV30" s="752" t="n">
        <f aca="false">CW30/BV3</f>
        <v>0.235294117647059</v>
      </c>
      <c r="DW30" s="752" t="n">
        <f aca="false">CX30/BW3</f>
        <v>0.235294117647059</v>
      </c>
      <c r="DX30" s="752" t="n">
        <f aca="false">CY30/BX3</f>
        <v>0.235294117647059</v>
      </c>
      <c r="DY30" s="752" t="n">
        <f aca="false">CZ30/BY3</f>
        <v>0.236734693877551</v>
      </c>
      <c r="DZ30" s="752" t="n">
        <f aca="false">DA30/BZ3</f>
        <v>0.282608695652174</v>
      </c>
    </row>
    <row r="31" customFormat="false" ht="13.5" hidden="false" customHeight="false" outlineLevel="0" collapsed="false">
      <c r="CB31" s="759" t="n">
        <v>7</v>
      </c>
      <c r="CC31" s="759" t="n">
        <v>2</v>
      </c>
      <c r="CD31" s="759" t="str">
        <f aca="false">VLOOKUP(CB31,$AB$3:$AC$21,2)&amp;"から"&amp;VLOOKUP(CC31,$BB$3:$BC$20,2)</f>
        <v>処遇加算Ⅱ特定加算Ⅰベア加算から新加算Ⅱ</v>
      </c>
      <c r="CE31" s="752" t="n">
        <f aca="false">BD4-AD$9</f>
        <v>0.037</v>
      </c>
      <c r="CF31" s="752" t="n">
        <f aca="false">BE4-AE$9</f>
        <v>0.037</v>
      </c>
      <c r="CG31" s="752" t="n">
        <f aca="false">BF4-AF$9</f>
        <v>0.037</v>
      </c>
      <c r="CH31" s="752" t="n">
        <f aca="false">BG4-AG$9</f>
        <v>0.02</v>
      </c>
      <c r="CI31" s="752" t="n">
        <f aca="false">BH4-AH$9</f>
        <v>0.024</v>
      </c>
      <c r="CJ31" s="752" t="n">
        <f aca="false">BI4-AI$9</f>
        <v>0.024</v>
      </c>
      <c r="CK31" s="752" t="n">
        <f aca="false">BJ4-AJ$9</f>
        <v>0.019</v>
      </c>
      <c r="CL31" s="752" t="n">
        <f aca="false">BK4-AK$9</f>
        <v>0.029</v>
      </c>
      <c r="CM31" s="752" t="n">
        <f aca="false">BL4-AL$9</f>
        <v>0.029</v>
      </c>
      <c r="CN31" s="752" t="n">
        <f aca="false">BM4-AM$9</f>
        <v>0.044</v>
      </c>
      <c r="CO31" s="752" t="n">
        <f aca="false">BN4-AN$9</f>
        <v>0.04</v>
      </c>
      <c r="CP31" s="752" t="n">
        <f aca="false">BO4-AO$9</f>
        <v>0.04</v>
      </c>
      <c r="CQ31" s="752" t="n">
        <f aca="false">BP4-AP$9</f>
        <v>0.043</v>
      </c>
      <c r="CR31" s="752" t="n">
        <f aca="false">BQ4-AQ$9</f>
        <v>0.033</v>
      </c>
      <c r="CS31" s="752" t="n">
        <f aca="false">BR4-AR$9</f>
        <v>0.033</v>
      </c>
      <c r="CT31" s="752" t="n">
        <f aca="false">BS4-AS$9</f>
        <v>0.033</v>
      </c>
      <c r="CU31" s="752" t="n">
        <f aca="false">BT4-AT$9</f>
        <v>0.013</v>
      </c>
      <c r="CV31" s="752" t="n">
        <f aca="false">BU4-AU$9</f>
        <v>0.013</v>
      </c>
      <c r="CW31" s="752" t="n">
        <f aca="false">BV4-AV$9</f>
        <v>0.00799999999999999</v>
      </c>
      <c r="CX31" s="752" t="n">
        <f aca="false">BW4-AW$9</f>
        <v>0.00799999999999999</v>
      </c>
      <c r="CY31" s="752" t="n">
        <f aca="false">BX4-AX$9</f>
        <v>0.00799999999999999</v>
      </c>
      <c r="CZ31" s="752" t="n">
        <f aca="false">BY4-AY$9</f>
        <v>0.037</v>
      </c>
      <c r="DA31" s="752" t="n">
        <f aca="false">BZ4-AZ$9</f>
        <v>0.024</v>
      </c>
      <c r="DC31" s="759" t="s">
        <v>2212</v>
      </c>
      <c r="DD31" s="752" t="n">
        <f aca="false">CE31/BD4</f>
        <v>0.165178571428571</v>
      </c>
      <c r="DE31" s="752" t="n">
        <f aca="false">CF31/BE4</f>
        <v>0.165178571428571</v>
      </c>
      <c r="DF31" s="752" t="n">
        <f aca="false">CG31/BF4</f>
        <v>0.165178571428571</v>
      </c>
      <c r="DG31" s="752" t="n">
        <f aca="false">CH31/BG4</f>
        <v>0.212765957446808</v>
      </c>
      <c r="DH31" s="752" t="n">
        <f aca="false">CI31/BH4</f>
        <v>0.266666666666667</v>
      </c>
      <c r="DI31" s="752" t="n">
        <f aca="false">CJ31/BI4</f>
        <v>0.266666666666667</v>
      </c>
      <c r="DJ31" s="752" t="n">
        <f aca="false">CK31/BJ4</f>
        <v>0.228915662650602</v>
      </c>
      <c r="DK31" s="752" t="n">
        <f aca="false">CL31/BK4</f>
        <v>0.237704918032787</v>
      </c>
      <c r="DL31" s="752" t="n">
        <f aca="false">CM31/BL4</f>
        <v>0.237704918032787</v>
      </c>
      <c r="DM31" s="752" t="n">
        <f aca="false">CN31/BM4</f>
        <v>0.252873563218391</v>
      </c>
      <c r="DN31" s="752" t="n">
        <f aca="false">CO31/BN4</f>
        <v>0.273972602739726</v>
      </c>
      <c r="DO31" s="752" t="n">
        <f aca="false">CP31/BO4</f>
        <v>0.273972602739726</v>
      </c>
      <c r="DP31" s="752" t="n">
        <f aca="false">CQ31/BP4</f>
        <v>0.241573033707865</v>
      </c>
      <c r="DQ31" s="752" t="n">
        <f aca="false">CR31/BQ4</f>
        <v>0.24264705882353</v>
      </c>
      <c r="DR31" s="752" t="n">
        <f aca="false">CS31/BR4</f>
        <v>0.24264705882353</v>
      </c>
      <c r="DS31" s="752" t="n">
        <f aca="false">CT31/BS4</f>
        <v>0.24264705882353</v>
      </c>
      <c r="DT31" s="752" t="n">
        <f aca="false">CU31/BT4</f>
        <v>0.183098591549296</v>
      </c>
      <c r="DU31" s="752" t="n">
        <f aca="false">CV31/BU4</f>
        <v>0.183098591549296</v>
      </c>
      <c r="DV31" s="752" t="n">
        <f aca="false">CW31/BV4</f>
        <v>0.170212765957447</v>
      </c>
      <c r="DW31" s="752" t="n">
        <f aca="false">CX31/BW4</f>
        <v>0.170212765957447</v>
      </c>
      <c r="DX31" s="752" t="n">
        <f aca="false">CY31/BX4</f>
        <v>0.170212765957447</v>
      </c>
      <c r="DY31" s="752" t="n">
        <f aca="false">CZ31/BY4</f>
        <v>0.165178571428571</v>
      </c>
      <c r="DZ31" s="752" t="n">
        <f aca="false">DA31/BZ4</f>
        <v>0.266666666666667</v>
      </c>
    </row>
    <row r="32" customFormat="false" ht="13.5" hidden="false" customHeight="false" outlineLevel="0" collapsed="false">
      <c r="CB32" s="759" t="n">
        <v>7</v>
      </c>
      <c r="CC32" s="759" t="n">
        <v>3</v>
      </c>
      <c r="CD32" s="759" t="str">
        <f aca="false">VLOOKUP(CB32,$AB$3:$AC$21,2)&amp;"から"&amp;VLOOKUP(CC32,$BB$3:$BC$20,2)</f>
        <v>処遇加算Ⅱ特定加算Ⅰベア加算から新加算Ⅲ</v>
      </c>
      <c r="CE32" s="752" t="n">
        <f aca="false">BD5-AD$9</f>
        <v>-0.005</v>
      </c>
      <c r="CF32" s="752" t="n">
        <f aca="false">BE5-AE$9</f>
        <v>-0.005</v>
      </c>
      <c r="CG32" s="752" t="n">
        <f aca="false">BF5-AF$9</f>
        <v>-0.005</v>
      </c>
      <c r="CH32" s="752" t="n">
        <f aca="false">BG5-AG$9</f>
        <v>0.005</v>
      </c>
      <c r="CI32" s="752" t="n">
        <f aca="false">BH5-AH$9</f>
        <v>0.014</v>
      </c>
      <c r="CJ32" s="752" t="n">
        <f aca="false">BI5-AI$9</f>
        <v>0.014</v>
      </c>
      <c r="CK32" s="752" t="n">
        <f aca="false">BJ5-AJ$9</f>
        <v>0.002</v>
      </c>
      <c r="CL32" s="752" t="n">
        <f aca="false">BK5-AK$9</f>
        <v>0.017</v>
      </c>
      <c r="CM32" s="752" t="n">
        <f aca="false">BL5-AL$9</f>
        <v>0.017</v>
      </c>
      <c r="CN32" s="752" t="n">
        <f aca="false">BM5-AM$9</f>
        <v>0.02</v>
      </c>
      <c r="CO32" s="752" t="n">
        <f aca="false">BN5-AN$9</f>
        <v>0.028</v>
      </c>
      <c r="CP32" s="752" t="n">
        <f aca="false">BO5-AO$9</f>
        <v>0.028</v>
      </c>
      <c r="CQ32" s="752" t="n">
        <f aca="false">BP5-AP$9</f>
        <v>0.02</v>
      </c>
      <c r="CR32" s="752" t="n">
        <f aca="false">BQ5-AQ$9</f>
        <v>0.01</v>
      </c>
      <c r="CS32" s="752" t="n">
        <f aca="false">BR5-AR$9</f>
        <v>0.01</v>
      </c>
      <c r="CT32" s="752" t="n">
        <f aca="false">BS5-AS$9</f>
        <v>0.01</v>
      </c>
      <c r="CU32" s="752" t="n">
        <f aca="false">BT5-AT$9</f>
        <v>-0.004</v>
      </c>
      <c r="CV32" s="752" t="n">
        <f aca="false">BU5-AU$9</f>
        <v>-0.004</v>
      </c>
      <c r="CW32" s="752" t="n">
        <f aca="false">BV5-AV$9</f>
        <v>-0.003</v>
      </c>
      <c r="CX32" s="752" t="n">
        <f aca="false">BW5-AW$9</f>
        <v>-0.003</v>
      </c>
      <c r="CY32" s="752" t="n">
        <f aca="false">BX5-AX$9</f>
        <v>-0.003</v>
      </c>
      <c r="CZ32" s="752" t="n">
        <f aca="false">BY5-AY$9</f>
        <v>-0.005</v>
      </c>
      <c r="DA32" s="752" t="n">
        <f aca="false">BZ5-AZ$9</f>
        <v>0.014</v>
      </c>
      <c r="DC32" s="759" t="s">
        <v>2213</v>
      </c>
      <c r="DD32" s="752" t="n">
        <f aca="false">CE32/BD5</f>
        <v>-0.0274725274725275</v>
      </c>
      <c r="DE32" s="752" t="n">
        <f aca="false">CF32/BE5</f>
        <v>-0.0274725274725275</v>
      </c>
      <c r="DF32" s="752" t="n">
        <f aca="false">CG32/BF5</f>
        <v>-0.0274725274725275</v>
      </c>
      <c r="DG32" s="752" t="n">
        <f aca="false">CH32/BG5</f>
        <v>0.0632911392405064</v>
      </c>
      <c r="DH32" s="752" t="n">
        <f aca="false">CI32/BH5</f>
        <v>0.175</v>
      </c>
      <c r="DI32" s="752" t="n">
        <f aca="false">CJ32/BI5</f>
        <v>0.175</v>
      </c>
      <c r="DJ32" s="752" t="n">
        <f aca="false">CK32/BJ5</f>
        <v>0.0303030303030303</v>
      </c>
      <c r="DK32" s="752" t="n">
        <f aca="false">CL32/BK5</f>
        <v>0.154545454545455</v>
      </c>
      <c r="DL32" s="752" t="n">
        <f aca="false">CM32/BL5</f>
        <v>0.154545454545455</v>
      </c>
      <c r="DM32" s="752" t="n">
        <f aca="false">CN32/BM5</f>
        <v>0.133333333333333</v>
      </c>
      <c r="DN32" s="752" t="n">
        <f aca="false">CO32/BN5</f>
        <v>0.208955223880597</v>
      </c>
      <c r="DO32" s="752" t="n">
        <f aca="false">CP32/BO5</f>
        <v>0.208955223880597</v>
      </c>
      <c r="DP32" s="752" t="n">
        <f aca="false">CQ32/BP5</f>
        <v>0.129032258064516</v>
      </c>
      <c r="DQ32" s="752" t="n">
        <f aca="false">CR32/BQ5</f>
        <v>0.088495575221239</v>
      </c>
      <c r="DR32" s="752" t="n">
        <f aca="false">CS32/BR5</f>
        <v>0.088495575221239</v>
      </c>
      <c r="DS32" s="752" t="n">
        <f aca="false">CT32/BS5</f>
        <v>0.088495575221239</v>
      </c>
      <c r="DT32" s="752" t="n">
        <f aca="false">CU32/BT5</f>
        <v>-0.074074074074074</v>
      </c>
      <c r="DU32" s="752" t="n">
        <f aca="false">CV32/BU5</f>
        <v>-0.074074074074074</v>
      </c>
      <c r="DV32" s="752" t="n">
        <f aca="false">CW32/BV5</f>
        <v>-0.0833333333333334</v>
      </c>
      <c r="DW32" s="752" t="n">
        <f aca="false">CX32/BW5</f>
        <v>-0.0833333333333334</v>
      </c>
      <c r="DX32" s="752" t="n">
        <f aca="false">CY32/BX5</f>
        <v>-0.0833333333333334</v>
      </c>
      <c r="DY32" s="752" t="n">
        <f aca="false">CZ32/BY5</f>
        <v>-0.0274725274725275</v>
      </c>
      <c r="DZ32" s="752" t="n">
        <f aca="false">DA32/BZ5</f>
        <v>0.175</v>
      </c>
    </row>
    <row r="33" customFormat="false" ht="13.5" hidden="false" customHeight="false" outlineLevel="0" collapsed="false">
      <c r="CB33" s="759" t="n">
        <v>7</v>
      </c>
      <c r="CC33" s="759" t="n">
        <v>4</v>
      </c>
      <c r="CD33" s="759" t="str">
        <f aca="false">VLOOKUP(CB33,$AB$3:$AC$21,2)&amp;"から"&amp;VLOOKUP(CC33,$BB$3:$BC$20,2)</f>
        <v>処遇加算Ⅱ特定加算Ⅰベア加算から新加算Ⅳ</v>
      </c>
      <c r="CE33" s="752" t="n">
        <f aca="false">BD6-AD$9</f>
        <v>-0.042</v>
      </c>
      <c r="CF33" s="752" t="n">
        <f aca="false">BE6-AE$9</f>
        <v>-0.042</v>
      </c>
      <c r="CG33" s="752" t="n">
        <f aca="false">BF6-AF$9</f>
        <v>-0.042</v>
      </c>
      <c r="CH33" s="752" t="n">
        <f aca="false">BG6-AG$9</f>
        <v>-0.011</v>
      </c>
      <c r="CI33" s="752" t="n">
        <f aca="false">BH6-AH$9</f>
        <v>-0.002</v>
      </c>
      <c r="CJ33" s="752" t="n">
        <f aca="false">BI6-AI$9</f>
        <v>-0.002</v>
      </c>
      <c r="CK33" s="752" t="n">
        <f aca="false">BJ6-AJ$9</f>
        <v>-0.011</v>
      </c>
      <c r="CL33" s="752" t="n">
        <f aca="false">BK6-AK$9</f>
        <v>-0.005</v>
      </c>
      <c r="CM33" s="752" t="n">
        <f aca="false">BL6-AL$9</f>
        <v>-0.005</v>
      </c>
      <c r="CN33" s="752" t="n">
        <f aca="false">BM6-AM$9</f>
        <v>-0.00800000000000001</v>
      </c>
      <c r="CO33" s="752" t="n">
        <f aca="false">BN6-AN$9</f>
        <v>0</v>
      </c>
      <c r="CP33" s="752" t="n">
        <f aca="false">BO6-AO$9</f>
        <v>0</v>
      </c>
      <c r="CQ33" s="752" t="n">
        <f aca="false">BP6-AP$9</f>
        <v>-0.01</v>
      </c>
      <c r="CR33" s="752" t="n">
        <f aca="false">BQ6-AQ$9</f>
        <v>-0.013</v>
      </c>
      <c r="CS33" s="752" t="n">
        <f aca="false">BR6-AR$9</f>
        <v>-0.013</v>
      </c>
      <c r="CT33" s="752" t="n">
        <f aca="false">BS6-AS$9</f>
        <v>-0.013</v>
      </c>
      <c r="CU33" s="752" t="n">
        <f aca="false">BT6-AT$9</f>
        <v>-0.014</v>
      </c>
      <c r="CV33" s="752" t="n">
        <f aca="false">BU6-AU$9</f>
        <v>-0.014</v>
      </c>
      <c r="CW33" s="752" t="n">
        <f aca="false">BV6-AV$9</f>
        <v>-0.01</v>
      </c>
      <c r="CX33" s="752" t="n">
        <f aca="false">BW6-AW$9</f>
        <v>-0.01</v>
      </c>
      <c r="CY33" s="752" t="n">
        <f aca="false">BX6-AX$9</f>
        <v>-0.01</v>
      </c>
      <c r="CZ33" s="752" t="n">
        <f aca="false">BY6-AY$9</f>
        <v>-0.042</v>
      </c>
      <c r="DA33" s="752" t="n">
        <f aca="false">BZ6-AZ$9</f>
        <v>-0.002</v>
      </c>
      <c r="DC33" s="759" t="s">
        <v>2214</v>
      </c>
      <c r="DD33" s="752" t="n">
        <f aca="false">CE33/BD6</f>
        <v>-0.289655172413793</v>
      </c>
      <c r="DE33" s="752" t="n">
        <f aca="false">CF33/BE6</f>
        <v>-0.289655172413793</v>
      </c>
      <c r="DF33" s="752" t="n">
        <f aca="false">CG33/BF6</f>
        <v>-0.289655172413793</v>
      </c>
      <c r="DG33" s="752" t="n">
        <f aca="false">CH33/BG6</f>
        <v>-0.174603174603175</v>
      </c>
      <c r="DH33" s="752" t="n">
        <f aca="false">CI33/BH6</f>
        <v>-0.03125</v>
      </c>
      <c r="DI33" s="752" t="n">
        <f aca="false">CJ33/BI6</f>
        <v>-0.03125</v>
      </c>
      <c r="DJ33" s="752" t="n">
        <f aca="false">CK33/BJ6</f>
        <v>-0.207547169811321</v>
      </c>
      <c r="DK33" s="752" t="n">
        <f aca="false">CL33/BK6</f>
        <v>-0.0568181818181819</v>
      </c>
      <c r="DL33" s="752" t="n">
        <f aca="false">CM33/BL6</f>
        <v>-0.0568181818181819</v>
      </c>
      <c r="DM33" s="752" t="n">
        <f aca="false">CN33/BM6</f>
        <v>-0.0655737704918033</v>
      </c>
      <c r="DN33" s="752" t="n">
        <f aca="false">CO33/BN6</f>
        <v>0</v>
      </c>
      <c r="DO33" s="752" t="n">
        <f aca="false">CP33/BO6</f>
        <v>0</v>
      </c>
      <c r="DP33" s="752" t="n">
        <f aca="false">CQ33/BP6</f>
        <v>-0.0800000000000001</v>
      </c>
      <c r="DQ33" s="752" t="n">
        <f aca="false">CR33/BQ6</f>
        <v>-0.144444444444444</v>
      </c>
      <c r="DR33" s="752" t="n">
        <f aca="false">CS33/BR6</f>
        <v>-0.144444444444444</v>
      </c>
      <c r="DS33" s="752" t="n">
        <f aca="false">CT33/BS6</f>
        <v>-0.144444444444444</v>
      </c>
      <c r="DT33" s="752" t="n">
        <f aca="false">CU33/BT6</f>
        <v>-0.318181818181818</v>
      </c>
      <c r="DU33" s="752" t="n">
        <f aca="false">CV33/BU6</f>
        <v>-0.318181818181818</v>
      </c>
      <c r="DV33" s="752" t="n">
        <f aca="false">CW33/BV6</f>
        <v>-0.344827586206896</v>
      </c>
      <c r="DW33" s="752" t="n">
        <f aca="false">CX33/BW6</f>
        <v>-0.344827586206896</v>
      </c>
      <c r="DX33" s="752" t="n">
        <f aca="false">CY33/BX6</f>
        <v>-0.344827586206896</v>
      </c>
      <c r="DY33" s="752" t="n">
        <f aca="false">CZ33/BY6</f>
        <v>-0.289655172413793</v>
      </c>
      <c r="DZ33" s="752" t="n">
        <f aca="false">DA33/BZ6</f>
        <v>-0.03125</v>
      </c>
    </row>
    <row r="34" customFormat="false" ht="13.5" hidden="false" customHeight="false" outlineLevel="0" collapsed="false">
      <c r="CB34" s="759" t="n">
        <v>7</v>
      </c>
      <c r="CC34" s="759" t="n">
        <v>6</v>
      </c>
      <c r="CD34" s="759" t="str">
        <f aca="false">VLOOKUP(CB34,$AB$3:$AC$21,2)&amp;"から"&amp;VLOOKUP(CC34,$BB$3:$BC$20,2)</f>
        <v>処遇加算Ⅱ特定加算Ⅰベア加算から新加算Ⅴ（２）</v>
      </c>
      <c r="CE34" s="752" t="n">
        <f aca="false">BD8-AD$9</f>
        <v>0.021</v>
      </c>
      <c r="CF34" s="752" t="n">
        <f aca="false">BE8-AE$9</f>
        <v>0.021</v>
      </c>
      <c r="CG34" s="752" t="n">
        <f aca="false">BF8-AF$9</f>
        <v>0.021</v>
      </c>
      <c r="CH34" s="752" t="n">
        <f aca="false">BG8-AG$9</f>
        <v>0.01</v>
      </c>
      <c r="CI34" s="752" t="n">
        <f aca="false">BH8-AH$9</f>
        <v>0.01</v>
      </c>
      <c r="CJ34" s="752" t="n">
        <f aca="false">BI8-AI$9</f>
        <v>0.01</v>
      </c>
      <c r="CK34" s="752" t="n">
        <f aca="false">BJ8-AJ$9</f>
        <v>0.009</v>
      </c>
      <c r="CL34" s="752" t="n">
        <f aca="false">BK8-AK$9</f>
        <v>0.013</v>
      </c>
      <c r="CM34" s="752" t="n">
        <f aca="false">BL8-AL$9</f>
        <v>0.013</v>
      </c>
      <c r="CN34" s="752" t="n">
        <f aca="false">BM8-AM$9</f>
        <v>0.023</v>
      </c>
      <c r="CO34" s="752" t="n">
        <f aca="false">BN8-AN$9</f>
        <v>0.015</v>
      </c>
      <c r="CP34" s="752" t="n">
        <f aca="false">BO8-AO$9</f>
        <v>0.015</v>
      </c>
      <c r="CQ34" s="752" t="n">
        <f aca="false">BP8-AP$9</f>
        <v>0.021</v>
      </c>
      <c r="CR34" s="752" t="n">
        <f aca="false">BQ8-AQ$9</f>
        <v>0.014</v>
      </c>
      <c r="CS34" s="752" t="n">
        <f aca="false">BR8-AR$9</f>
        <v>0.014</v>
      </c>
      <c r="CT34" s="752" t="n">
        <f aca="false">BS8-AS$9</f>
        <v>0.014</v>
      </c>
      <c r="CU34" s="752" t="n">
        <f aca="false">BT8-AT$9</f>
        <v>0.007</v>
      </c>
      <c r="CV34" s="752" t="n">
        <f aca="false">BU8-AU$9</f>
        <v>0.007</v>
      </c>
      <c r="CW34" s="752" t="n">
        <f aca="false">BV8-AV$9</f>
        <v>0.005</v>
      </c>
      <c r="CX34" s="752" t="n">
        <f aca="false">BW8-AW$9</f>
        <v>0.005</v>
      </c>
      <c r="CY34" s="752" t="n">
        <f aca="false">BX8-AX$9</f>
        <v>0.005</v>
      </c>
      <c r="CZ34" s="752" t="n">
        <f aca="false">BY8-AY$9</f>
        <v>0.021</v>
      </c>
      <c r="DA34" s="752" t="n">
        <f aca="false">BZ8-AZ$9</f>
        <v>0.01</v>
      </c>
      <c r="DC34" s="759" t="s">
        <v>2215</v>
      </c>
      <c r="DD34" s="752" t="n">
        <f aca="false">CE34/BD8</f>
        <v>0.100961538461538</v>
      </c>
      <c r="DE34" s="752" t="n">
        <f aca="false">CF34/BE8</f>
        <v>0.100961538461539</v>
      </c>
      <c r="DF34" s="752" t="n">
        <f aca="false">CG34/BF8</f>
        <v>0.100961538461539</v>
      </c>
      <c r="DG34" s="752" t="n">
        <f aca="false">CH34/BG8</f>
        <v>0.119047619047619</v>
      </c>
      <c r="DH34" s="752" t="n">
        <f aca="false">CI34/BH8</f>
        <v>0.131578947368421</v>
      </c>
      <c r="DI34" s="752" t="n">
        <f aca="false">CJ34/BI8</f>
        <v>0.131578947368421</v>
      </c>
      <c r="DJ34" s="752" t="n">
        <f aca="false">CK34/BJ8</f>
        <v>0.123287671232877</v>
      </c>
      <c r="DK34" s="752" t="n">
        <f aca="false">CL34/BK8</f>
        <v>0.122641509433962</v>
      </c>
      <c r="DL34" s="752" t="n">
        <f aca="false">CM34/BL8</f>
        <v>0.122641509433962</v>
      </c>
      <c r="DM34" s="752" t="n">
        <f aca="false">CN34/BM8</f>
        <v>0.150326797385621</v>
      </c>
      <c r="DN34" s="752" t="n">
        <f aca="false">CO34/BN8</f>
        <v>0.12396694214876</v>
      </c>
      <c r="DO34" s="752" t="n">
        <f aca="false">CP34/BO8</f>
        <v>0.12396694214876</v>
      </c>
      <c r="DP34" s="752" t="n">
        <f aca="false">CQ34/BP8</f>
        <v>0.134615384615385</v>
      </c>
      <c r="DQ34" s="752" t="n">
        <f aca="false">CR34/BQ8</f>
        <v>0.11965811965812</v>
      </c>
      <c r="DR34" s="752" t="n">
        <f aca="false">CS34/BR8</f>
        <v>0.11965811965812</v>
      </c>
      <c r="DS34" s="752" t="n">
        <f aca="false">CT34/BS8</f>
        <v>0.11965811965812</v>
      </c>
      <c r="DT34" s="752" t="n">
        <f aca="false">CU34/BT8</f>
        <v>0.107692307692308</v>
      </c>
      <c r="DU34" s="752" t="n">
        <f aca="false">CV34/BU8</f>
        <v>0.107692307692308</v>
      </c>
      <c r="DV34" s="752" t="n">
        <f aca="false">CW34/BV8</f>
        <v>0.113636363636364</v>
      </c>
      <c r="DW34" s="752" t="n">
        <f aca="false">CX34/BW8</f>
        <v>0.113636363636364</v>
      </c>
      <c r="DX34" s="752" t="n">
        <f aca="false">CY34/BX8</f>
        <v>0.113636363636364</v>
      </c>
      <c r="DY34" s="752" t="n">
        <f aca="false">CZ34/BY8</f>
        <v>0.100961538461539</v>
      </c>
      <c r="DZ34" s="752" t="n">
        <f aca="false">DA34/BZ8</f>
        <v>0.131578947368421</v>
      </c>
    </row>
    <row r="35" customFormat="false" ht="13.5" hidden="false" customHeight="false" outlineLevel="0" collapsed="false">
      <c r="CB35" s="759" t="n">
        <v>8</v>
      </c>
      <c r="CC35" s="759" t="n">
        <v>1</v>
      </c>
      <c r="CD35" s="759" t="str">
        <f aca="false">VLOOKUP(CB35,$AB$3:$AC$21,2)&amp;"から"&amp;VLOOKUP(CC35,$BB$3:$BC$20,2)</f>
        <v>処遇加算Ⅱ特定加算Ⅰベア加算なしから新加算Ⅰ</v>
      </c>
      <c r="CE35" s="752" t="n">
        <f aca="false">BD3-AD$10</f>
        <v>0.082</v>
      </c>
      <c r="CF35" s="752" t="n">
        <f aca="false">BE3-AE$10</f>
        <v>0.082</v>
      </c>
      <c r="CG35" s="752" t="n">
        <f aca="false">BF3-AF$10</f>
        <v>0.082</v>
      </c>
      <c r="CH35" s="752" t="n">
        <f aca="false">BG3-AG$10</f>
        <v>0.037</v>
      </c>
      <c r="CI35" s="752" t="n">
        <f aca="false">BH3-AH$10</f>
        <v>0.037</v>
      </c>
      <c r="CJ35" s="752" t="n">
        <f aca="false">BI3-AI$10</f>
        <v>0.037</v>
      </c>
      <c r="CK35" s="752" t="n">
        <f aca="false">BJ3-AJ$10</f>
        <v>0.032</v>
      </c>
      <c r="CL35" s="752" t="n">
        <f aca="false">BK3-AK$10</f>
        <v>0.05</v>
      </c>
      <c r="CM35" s="752" t="n">
        <f aca="false">BL3-AL$10</f>
        <v>0.05</v>
      </c>
      <c r="CN35" s="752" t="n">
        <f aca="false">BM3-AM$10</f>
        <v>0.074</v>
      </c>
      <c r="CO35" s="752" t="n">
        <f aca="false">BN3-AN$10</f>
        <v>0.06</v>
      </c>
      <c r="CP35" s="752" t="n">
        <f aca="false">BO3-AO$10</f>
        <v>0.06</v>
      </c>
      <c r="CQ35" s="752" t="n">
        <f aca="false">BP3-AP$10</f>
        <v>0.074</v>
      </c>
      <c r="CR35" s="752" t="n">
        <f aca="false">BQ3-AQ$10</f>
        <v>0.053</v>
      </c>
      <c r="CS35" s="752" t="n">
        <f aca="false">BR3-AR$10</f>
        <v>0.053</v>
      </c>
      <c r="CT35" s="752" t="n">
        <f aca="false">BS3-AS$10</f>
        <v>0.053</v>
      </c>
      <c r="CU35" s="752" t="n">
        <f aca="false">BT3-AT$10</f>
        <v>0.025</v>
      </c>
      <c r="CV35" s="752" t="n">
        <f aca="false">BU3-AU$10</f>
        <v>0.025</v>
      </c>
      <c r="CW35" s="752" t="n">
        <f aca="false">BV3-AV$10</f>
        <v>0.017</v>
      </c>
      <c r="CX35" s="752" t="n">
        <f aca="false">BW3-AW$10</f>
        <v>0.017</v>
      </c>
      <c r="CY35" s="752" t="n">
        <f aca="false">BX3-AX$10</f>
        <v>0.017</v>
      </c>
      <c r="CZ35" s="752" t="n">
        <f aca="false">BY3-AY$10</f>
        <v>0.082</v>
      </c>
      <c r="DA35" s="752" t="n">
        <f aca="false">BZ3-AZ$10</f>
        <v>0.037</v>
      </c>
      <c r="DC35" s="759" t="s">
        <v>2216</v>
      </c>
      <c r="DD35" s="752" t="n">
        <f aca="false">CE35/BD3</f>
        <v>0.33469387755102</v>
      </c>
      <c r="DE35" s="752" t="n">
        <f aca="false">CF35/BE3</f>
        <v>0.33469387755102</v>
      </c>
      <c r="DF35" s="752" t="n">
        <f aca="false">CG35/BF3</f>
        <v>0.33469387755102</v>
      </c>
      <c r="DG35" s="752" t="n">
        <f aca="false">CH35/BG3</f>
        <v>0.37</v>
      </c>
      <c r="DH35" s="752" t="n">
        <f aca="false">CI35/BH3</f>
        <v>0.402173913043478</v>
      </c>
      <c r="DI35" s="752" t="n">
        <f aca="false">CJ35/BI3</f>
        <v>0.402173913043478</v>
      </c>
      <c r="DJ35" s="752" t="n">
        <f aca="false">CK35/BJ3</f>
        <v>0.372093023255814</v>
      </c>
      <c r="DK35" s="752" t="n">
        <f aca="false">CL35/BK3</f>
        <v>0.390625</v>
      </c>
      <c r="DL35" s="752" t="n">
        <f aca="false">CM35/BL3</f>
        <v>0.390625</v>
      </c>
      <c r="DM35" s="752" t="n">
        <f aca="false">CN35/BM3</f>
        <v>0.408839779005525</v>
      </c>
      <c r="DN35" s="752" t="n">
        <f aca="false">CO35/BN3</f>
        <v>0.402684563758389</v>
      </c>
      <c r="DO35" s="752" t="n">
        <f aca="false">CP35/BO3</f>
        <v>0.402684563758389</v>
      </c>
      <c r="DP35" s="752" t="n">
        <f aca="false">CQ35/BP3</f>
        <v>0.397849462365591</v>
      </c>
      <c r="DQ35" s="752" t="n">
        <f aca="false">CR35/BQ3</f>
        <v>0.378571428571429</v>
      </c>
      <c r="DR35" s="752" t="n">
        <f aca="false">CS35/BR3</f>
        <v>0.378571428571429</v>
      </c>
      <c r="DS35" s="752" t="n">
        <f aca="false">CT35/BS3</f>
        <v>0.378571428571429</v>
      </c>
      <c r="DT35" s="752" t="n">
        <f aca="false">CU35/BT3</f>
        <v>0.333333333333333</v>
      </c>
      <c r="DU35" s="752" t="n">
        <f aca="false">CV35/BU3</f>
        <v>0.333333333333333</v>
      </c>
      <c r="DV35" s="752" t="n">
        <f aca="false">CW35/BV3</f>
        <v>0.333333333333333</v>
      </c>
      <c r="DW35" s="752" t="n">
        <f aca="false">CX35/BW3</f>
        <v>0.333333333333333</v>
      </c>
      <c r="DX35" s="752" t="n">
        <f aca="false">CY35/BX3</f>
        <v>0.333333333333333</v>
      </c>
      <c r="DY35" s="752" t="n">
        <f aca="false">CZ35/BY3</f>
        <v>0.33469387755102</v>
      </c>
      <c r="DZ35" s="752" t="n">
        <f aca="false">DA35/BZ3</f>
        <v>0.402173913043478</v>
      </c>
    </row>
    <row r="36" customFormat="false" ht="13.5" hidden="false" customHeight="false" outlineLevel="0" collapsed="false">
      <c r="CB36" s="759" t="n">
        <v>8</v>
      </c>
      <c r="CC36" s="759" t="n">
        <v>2</v>
      </c>
      <c r="CD36" s="759" t="str">
        <f aca="false">VLOOKUP(CB36,$AB$3:$AC$21,2)&amp;"から"&amp;VLOOKUP(CC36,$BB$3:$BC$20,2)</f>
        <v>処遇加算Ⅱ特定加算Ⅰベア加算なしから新加算Ⅱ</v>
      </c>
      <c r="CE36" s="752" t="n">
        <f aca="false">BD4-AD$10</f>
        <v>0.061</v>
      </c>
      <c r="CF36" s="752" t="n">
        <f aca="false">BE4-AE$10</f>
        <v>0.061</v>
      </c>
      <c r="CG36" s="752" t="n">
        <f aca="false">BF4-AF$10</f>
        <v>0.061</v>
      </c>
      <c r="CH36" s="752" t="n">
        <f aca="false">BG4-AG$10</f>
        <v>0.031</v>
      </c>
      <c r="CI36" s="752" t="n">
        <f aca="false">BH4-AH$10</f>
        <v>0.035</v>
      </c>
      <c r="CJ36" s="752" t="n">
        <f aca="false">BI4-AI$10</f>
        <v>0.035</v>
      </c>
      <c r="CK36" s="752" t="n">
        <f aca="false">BJ4-AJ$10</f>
        <v>0.029</v>
      </c>
      <c r="CL36" s="752" t="n">
        <f aca="false">BK4-AK$10</f>
        <v>0.044</v>
      </c>
      <c r="CM36" s="752" t="n">
        <f aca="false">BL4-AL$10</f>
        <v>0.044</v>
      </c>
      <c r="CN36" s="752" t="n">
        <f aca="false">BM4-AM$10</f>
        <v>0.067</v>
      </c>
      <c r="CO36" s="752" t="n">
        <f aca="false">BN4-AN$10</f>
        <v>0.057</v>
      </c>
      <c r="CP36" s="752" t="n">
        <f aca="false">BO4-AO$10</f>
        <v>0.057</v>
      </c>
      <c r="CQ36" s="752" t="n">
        <f aca="false">BP4-AP$10</f>
        <v>0.066</v>
      </c>
      <c r="CR36" s="752" t="n">
        <f aca="false">BQ4-AQ$10</f>
        <v>0.049</v>
      </c>
      <c r="CS36" s="752" t="n">
        <f aca="false">BR4-AR$10</f>
        <v>0.049</v>
      </c>
      <c r="CT36" s="752" t="n">
        <f aca="false">BS4-AS$10</f>
        <v>0.049</v>
      </c>
      <c r="CU36" s="752" t="n">
        <f aca="false">BT4-AT$10</f>
        <v>0.021</v>
      </c>
      <c r="CV36" s="752" t="n">
        <f aca="false">BU4-AU$10</f>
        <v>0.021</v>
      </c>
      <c r="CW36" s="752" t="n">
        <f aca="false">BV4-AV$10</f>
        <v>0.013</v>
      </c>
      <c r="CX36" s="752" t="n">
        <f aca="false">BW4-AW$10</f>
        <v>0.013</v>
      </c>
      <c r="CY36" s="752" t="n">
        <f aca="false">BX4-AX$10</f>
        <v>0.013</v>
      </c>
      <c r="CZ36" s="752" t="n">
        <f aca="false">BY4-AY$10</f>
        <v>0.061</v>
      </c>
      <c r="DA36" s="752" t="n">
        <f aca="false">BZ4-AZ$10</f>
        <v>0.035</v>
      </c>
      <c r="DC36" s="759" t="s">
        <v>2217</v>
      </c>
      <c r="DD36" s="752" t="n">
        <f aca="false">CE36/BD4</f>
        <v>0.272321428571429</v>
      </c>
      <c r="DE36" s="752" t="n">
        <f aca="false">CF36/BE4</f>
        <v>0.272321428571429</v>
      </c>
      <c r="DF36" s="752" t="n">
        <f aca="false">CG36/BF4</f>
        <v>0.272321428571429</v>
      </c>
      <c r="DG36" s="752" t="n">
        <f aca="false">CH36/BG4</f>
        <v>0.329787234042553</v>
      </c>
      <c r="DH36" s="752" t="n">
        <f aca="false">CI36/BH4</f>
        <v>0.388888888888889</v>
      </c>
      <c r="DI36" s="752" t="n">
        <f aca="false">CJ36/BI4</f>
        <v>0.388888888888889</v>
      </c>
      <c r="DJ36" s="752" t="n">
        <f aca="false">CK36/BJ4</f>
        <v>0.349397590361446</v>
      </c>
      <c r="DK36" s="752" t="n">
        <f aca="false">CL36/BK4</f>
        <v>0.360655737704918</v>
      </c>
      <c r="DL36" s="752" t="n">
        <f aca="false">CM36/BL4</f>
        <v>0.360655737704918</v>
      </c>
      <c r="DM36" s="752" t="n">
        <f aca="false">CN36/BM4</f>
        <v>0.385057471264368</v>
      </c>
      <c r="DN36" s="752" t="n">
        <f aca="false">CO36/BN4</f>
        <v>0.39041095890411</v>
      </c>
      <c r="DO36" s="752" t="n">
        <f aca="false">CP36/BO4</f>
        <v>0.39041095890411</v>
      </c>
      <c r="DP36" s="752" t="n">
        <f aca="false">CQ36/BP4</f>
        <v>0.370786516853933</v>
      </c>
      <c r="DQ36" s="752" t="n">
        <f aca="false">CR36/BQ4</f>
        <v>0.360294117647059</v>
      </c>
      <c r="DR36" s="752" t="n">
        <f aca="false">CS36/BR4</f>
        <v>0.360294117647059</v>
      </c>
      <c r="DS36" s="752" t="n">
        <f aca="false">CT36/BS4</f>
        <v>0.360294117647059</v>
      </c>
      <c r="DT36" s="752" t="n">
        <f aca="false">CU36/BT4</f>
        <v>0.295774647887324</v>
      </c>
      <c r="DU36" s="752" t="n">
        <f aca="false">CV36/BU4</f>
        <v>0.295774647887324</v>
      </c>
      <c r="DV36" s="752" t="n">
        <f aca="false">CW36/BV4</f>
        <v>0.276595744680851</v>
      </c>
      <c r="DW36" s="752" t="n">
        <f aca="false">CX36/BW4</f>
        <v>0.276595744680851</v>
      </c>
      <c r="DX36" s="752" t="n">
        <f aca="false">CY36/BX4</f>
        <v>0.276595744680851</v>
      </c>
      <c r="DY36" s="752" t="n">
        <f aca="false">CZ36/BY4</f>
        <v>0.272321428571429</v>
      </c>
      <c r="DZ36" s="752" t="n">
        <f aca="false">DA36/BZ4</f>
        <v>0.388888888888889</v>
      </c>
    </row>
    <row r="37" customFormat="false" ht="13.5" hidden="false" customHeight="false" outlineLevel="0" collapsed="false">
      <c r="CB37" s="759" t="n">
        <v>8</v>
      </c>
      <c r="CC37" s="759" t="n">
        <v>3</v>
      </c>
      <c r="CD37" s="759" t="str">
        <f aca="false">VLOOKUP(CB37,$AB$3:$AC$21,2)&amp;"から"&amp;VLOOKUP(CC37,$BB$3:$BC$20,2)</f>
        <v>処遇加算Ⅱ特定加算Ⅰベア加算なしから新加算Ⅲ</v>
      </c>
      <c r="CE37" s="752" t="n">
        <f aca="false">BD5-AD$10</f>
        <v>0.019</v>
      </c>
      <c r="CF37" s="752" t="n">
        <f aca="false">BE5-AE$10</f>
        <v>0.019</v>
      </c>
      <c r="CG37" s="752" t="n">
        <f aca="false">BF5-AF$10</f>
        <v>0.019</v>
      </c>
      <c r="CH37" s="752" t="n">
        <f aca="false">BG5-AG$10</f>
        <v>0.016</v>
      </c>
      <c r="CI37" s="752" t="n">
        <f aca="false">BH5-AH$10</f>
        <v>0.025</v>
      </c>
      <c r="CJ37" s="752" t="n">
        <f aca="false">BI5-AI$10</f>
        <v>0.025</v>
      </c>
      <c r="CK37" s="752" t="n">
        <f aca="false">BJ5-AJ$10</f>
        <v>0.012</v>
      </c>
      <c r="CL37" s="752" t="n">
        <f aca="false">BK5-AK$10</f>
        <v>0.032</v>
      </c>
      <c r="CM37" s="752" t="n">
        <f aca="false">BL5-AL$10</f>
        <v>0.032</v>
      </c>
      <c r="CN37" s="752" t="n">
        <f aca="false">BM5-AM$10</f>
        <v>0.043</v>
      </c>
      <c r="CO37" s="752" t="n">
        <f aca="false">BN5-AN$10</f>
        <v>0.045</v>
      </c>
      <c r="CP37" s="752" t="n">
        <f aca="false">BO5-AO$10</f>
        <v>0.045</v>
      </c>
      <c r="CQ37" s="752" t="n">
        <f aca="false">BP5-AP$10</f>
        <v>0.043</v>
      </c>
      <c r="CR37" s="752" t="n">
        <f aca="false">BQ5-AQ$10</f>
        <v>0.026</v>
      </c>
      <c r="CS37" s="752" t="n">
        <f aca="false">BR5-AR$10</f>
        <v>0.026</v>
      </c>
      <c r="CT37" s="752" t="n">
        <f aca="false">BS5-AS$10</f>
        <v>0.026</v>
      </c>
      <c r="CU37" s="752" t="n">
        <f aca="false">BT5-AT$10</f>
        <v>0.004</v>
      </c>
      <c r="CV37" s="752" t="n">
        <f aca="false">BU5-AU$10</f>
        <v>0.004</v>
      </c>
      <c r="CW37" s="752" t="n">
        <f aca="false">BV5-AV$10</f>
        <v>0.002</v>
      </c>
      <c r="CX37" s="752" t="n">
        <f aca="false">BW5-AW$10</f>
        <v>0.002</v>
      </c>
      <c r="CY37" s="752" t="n">
        <f aca="false">BX5-AX$10</f>
        <v>0.002</v>
      </c>
      <c r="CZ37" s="752" t="n">
        <f aca="false">BY5-AY$10</f>
        <v>0.019</v>
      </c>
      <c r="DA37" s="752" t="n">
        <f aca="false">BZ5-AZ$10</f>
        <v>0.025</v>
      </c>
      <c r="DC37" s="759" t="s">
        <v>2218</v>
      </c>
      <c r="DD37" s="752" t="n">
        <f aca="false">CE37/BD5</f>
        <v>0.104395604395604</v>
      </c>
      <c r="DE37" s="752" t="n">
        <f aca="false">CF37/BE5</f>
        <v>0.104395604395604</v>
      </c>
      <c r="DF37" s="752" t="n">
        <f aca="false">CG37/BF5</f>
        <v>0.104395604395604</v>
      </c>
      <c r="DG37" s="752" t="n">
        <f aca="false">CH37/BG5</f>
        <v>0.20253164556962</v>
      </c>
      <c r="DH37" s="752" t="n">
        <f aca="false">CI37/BH5</f>
        <v>0.3125</v>
      </c>
      <c r="DI37" s="752" t="n">
        <f aca="false">CJ37/BI5</f>
        <v>0.3125</v>
      </c>
      <c r="DJ37" s="752" t="n">
        <f aca="false">CK37/BJ5</f>
        <v>0.181818181818182</v>
      </c>
      <c r="DK37" s="752" t="n">
        <f aca="false">CL37/BK5</f>
        <v>0.290909090909091</v>
      </c>
      <c r="DL37" s="752" t="n">
        <f aca="false">CM37/BL5</f>
        <v>0.290909090909091</v>
      </c>
      <c r="DM37" s="752" t="n">
        <f aca="false">CN37/BM5</f>
        <v>0.286666666666667</v>
      </c>
      <c r="DN37" s="752" t="n">
        <f aca="false">CO37/BN5</f>
        <v>0.335820895522388</v>
      </c>
      <c r="DO37" s="752" t="n">
        <f aca="false">CP37/BO5</f>
        <v>0.335820895522388</v>
      </c>
      <c r="DP37" s="752" t="n">
        <f aca="false">CQ37/BP5</f>
        <v>0.27741935483871</v>
      </c>
      <c r="DQ37" s="752" t="n">
        <f aca="false">CR37/BQ5</f>
        <v>0.230088495575221</v>
      </c>
      <c r="DR37" s="752" t="n">
        <f aca="false">CS37/BR5</f>
        <v>0.230088495575221</v>
      </c>
      <c r="DS37" s="752" t="n">
        <f aca="false">CT37/BS5</f>
        <v>0.230088495575221</v>
      </c>
      <c r="DT37" s="752" t="n">
        <f aca="false">CU37/BT5</f>
        <v>0.0740740740740741</v>
      </c>
      <c r="DU37" s="752" t="n">
        <f aca="false">CV37/BU5</f>
        <v>0.0740740740740741</v>
      </c>
      <c r="DV37" s="752" t="n">
        <f aca="false">CW37/BV5</f>
        <v>0.0555555555555554</v>
      </c>
      <c r="DW37" s="752" t="n">
        <f aca="false">CX37/BW5</f>
        <v>0.0555555555555554</v>
      </c>
      <c r="DX37" s="752" t="n">
        <f aca="false">CY37/BX5</f>
        <v>0.0555555555555554</v>
      </c>
      <c r="DY37" s="752" t="n">
        <f aca="false">CZ37/BY5</f>
        <v>0.104395604395604</v>
      </c>
      <c r="DZ37" s="752" t="n">
        <f aca="false">DA37/BZ5</f>
        <v>0.3125</v>
      </c>
    </row>
    <row r="38" customFormat="false" ht="13.5" hidden="false" customHeight="false" outlineLevel="0" collapsed="false">
      <c r="CB38" s="759" t="n">
        <v>8</v>
      </c>
      <c r="CC38" s="759" t="n">
        <v>4</v>
      </c>
      <c r="CD38" s="759" t="str">
        <f aca="false">VLOOKUP(CB38,$AB$3:$AC$21,2)&amp;"から"&amp;VLOOKUP(CC38,$BB$3:$BC$20,2)</f>
        <v>処遇加算Ⅱ特定加算Ⅰベア加算なしから新加算Ⅳ</v>
      </c>
      <c r="CE38" s="752" t="n">
        <f aca="false">BD6-AD$10</f>
        <v>-0.018</v>
      </c>
      <c r="CF38" s="752" t="n">
        <f aca="false">BE6-AE$10</f>
        <v>-0.018</v>
      </c>
      <c r="CG38" s="752" t="n">
        <f aca="false">BF6-AF$10</f>
        <v>-0.018</v>
      </c>
      <c r="CH38" s="752" t="n">
        <f aca="false">BG6-AG$10</f>
        <v>0</v>
      </c>
      <c r="CI38" s="752" t="n">
        <f aca="false">BH6-AH$10</f>
        <v>0.009</v>
      </c>
      <c r="CJ38" s="752" t="n">
        <f aca="false">BI6-AI$10</f>
        <v>0.009</v>
      </c>
      <c r="CK38" s="752" t="n">
        <f aca="false">BJ6-AJ$10</f>
        <v>-0.001</v>
      </c>
      <c r="CL38" s="752" t="n">
        <f aca="false">BK6-AK$10</f>
        <v>0.01</v>
      </c>
      <c r="CM38" s="752" t="n">
        <f aca="false">BL6-AL$10</f>
        <v>0.01</v>
      </c>
      <c r="CN38" s="752" t="n">
        <f aca="false">BM6-AM$10</f>
        <v>0.015</v>
      </c>
      <c r="CO38" s="752" t="n">
        <f aca="false">BN6-AN$10</f>
        <v>0.017</v>
      </c>
      <c r="CP38" s="752" t="n">
        <f aca="false">BO6-AO$10</f>
        <v>0.017</v>
      </c>
      <c r="CQ38" s="752" t="n">
        <f aca="false">BP6-AP$10</f>
        <v>0.013</v>
      </c>
      <c r="CR38" s="752" t="n">
        <f aca="false">BQ6-AQ$10</f>
        <v>0.003</v>
      </c>
      <c r="CS38" s="752" t="n">
        <f aca="false">BR6-AR$10</f>
        <v>0.003</v>
      </c>
      <c r="CT38" s="752" t="n">
        <f aca="false">BS6-AS$10</f>
        <v>0.003</v>
      </c>
      <c r="CU38" s="752" t="n">
        <f aca="false">BT6-AT$10</f>
        <v>-0.006</v>
      </c>
      <c r="CV38" s="752" t="n">
        <f aca="false">BU6-AU$10</f>
        <v>-0.006</v>
      </c>
      <c r="CW38" s="752" t="n">
        <f aca="false">BV6-AV$10</f>
        <v>-0.005</v>
      </c>
      <c r="CX38" s="752" t="n">
        <f aca="false">BW6-AW$10</f>
        <v>-0.005</v>
      </c>
      <c r="CY38" s="752" t="n">
        <f aca="false">BX6-AX$10</f>
        <v>-0.005</v>
      </c>
      <c r="CZ38" s="752" t="n">
        <f aca="false">BY6-AY$10</f>
        <v>-0.018</v>
      </c>
      <c r="DA38" s="752" t="n">
        <f aca="false">BZ6-AZ$10</f>
        <v>0.009</v>
      </c>
      <c r="DC38" s="759" t="s">
        <v>2219</v>
      </c>
      <c r="DD38" s="752" t="n">
        <f aca="false">CE38/BD6</f>
        <v>-0.124137931034483</v>
      </c>
      <c r="DE38" s="752" t="n">
        <f aca="false">CF38/BE6</f>
        <v>-0.124137931034483</v>
      </c>
      <c r="DF38" s="752" t="n">
        <f aca="false">CG38/BF6</f>
        <v>-0.124137931034483</v>
      </c>
      <c r="DG38" s="752" t="n">
        <f aca="false">CH38/BG6</f>
        <v>0</v>
      </c>
      <c r="DH38" s="752" t="n">
        <f aca="false">CI38/BH6</f>
        <v>0.140625</v>
      </c>
      <c r="DI38" s="752" t="n">
        <f aca="false">CJ38/BI6</f>
        <v>0.140625</v>
      </c>
      <c r="DJ38" s="752" t="n">
        <f aca="false">CK38/BJ6</f>
        <v>-0.0188679245283019</v>
      </c>
      <c r="DK38" s="752" t="n">
        <f aca="false">CL38/BK6</f>
        <v>0.113636363636364</v>
      </c>
      <c r="DL38" s="752" t="n">
        <f aca="false">CM38/BL6</f>
        <v>0.113636363636364</v>
      </c>
      <c r="DM38" s="752" t="n">
        <f aca="false">CN38/BM6</f>
        <v>0.122950819672131</v>
      </c>
      <c r="DN38" s="752" t="n">
        <f aca="false">CO38/BN6</f>
        <v>0.160377358490566</v>
      </c>
      <c r="DO38" s="752" t="n">
        <f aca="false">CP38/BO6</f>
        <v>0.160377358490566</v>
      </c>
      <c r="DP38" s="752" t="n">
        <f aca="false">CQ38/BP6</f>
        <v>0.104</v>
      </c>
      <c r="DQ38" s="752" t="n">
        <f aca="false">CR38/BQ6</f>
        <v>0.0333333333333334</v>
      </c>
      <c r="DR38" s="752" t="n">
        <f aca="false">CS38/BR6</f>
        <v>0.0333333333333334</v>
      </c>
      <c r="DS38" s="752" t="n">
        <f aca="false">CT38/BS6</f>
        <v>0.0333333333333334</v>
      </c>
      <c r="DT38" s="752" t="n">
        <f aca="false">CU38/BT6</f>
        <v>-0.136363636363636</v>
      </c>
      <c r="DU38" s="752" t="n">
        <f aca="false">CV38/BU6</f>
        <v>-0.136363636363636</v>
      </c>
      <c r="DV38" s="752" t="n">
        <f aca="false">CW38/BV6</f>
        <v>-0.172413793103448</v>
      </c>
      <c r="DW38" s="752" t="n">
        <f aca="false">CX38/BW6</f>
        <v>-0.172413793103448</v>
      </c>
      <c r="DX38" s="752" t="n">
        <f aca="false">CY38/BX6</f>
        <v>-0.172413793103448</v>
      </c>
      <c r="DY38" s="752" t="n">
        <f aca="false">CZ38/BY6</f>
        <v>-0.124137931034483</v>
      </c>
      <c r="DZ38" s="752" t="n">
        <f aca="false">DA38/BZ6</f>
        <v>0.140625</v>
      </c>
    </row>
    <row r="39" customFormat="false" ht="13.5" hidden="false" customHeight="false" outlineLevel="0" collapsed="false">
      <c r="CB39" s="759" t="n">
        <v>8</v>
      </c>
      <c r="CC39" s="759" t="n">
        <v>9</v>
      </c>
      <c r="CD39" s="759" t="str">
        <f aca="false">VLOOKUP(CB39,$AB$3:$AC$21,2)&amp;"から"&amp;VLOOKUP(CC39,$BB$3:$BC$20,2)</f>
        <v>処遇加算Ⅱ特定加算Ⅰベア加算なしから新加算Ⅴ（５）</v>
      </c>
      <c r="CE39" s="752" t="n">
        <f aca="false">BD11-AD$10</f>
        <v>0.021</v>
      </c>
      <c r="CF39" s="752" t="n">
        <f aca="false">BE11-AE$10</f>
        <v>0.021</v>
      </c>
      <c r="CG39" s="752" t="n">
        <f aca="false">BF11-AF$10</f>
        <v>0.021</v>
      </c>
      <c r="CH39" s="752" t="n">
        <f aca="false">BG11-AG$10</f>
        <v>0.01</v>
      </c>
      <c r="CI39" s="752" t="n">
        <f aca="false">BH11-AH$10</f>
        <v>0.01</v>
      </c>
      <c r="CJ39" s="752" t="n">
        <f aca="false">BI11-AI$10</f>
        <v>0.01</v>
      </c>
      <c r="CK39" s="752" t="n">
        <f aca="false">BJ11-AJ$10</f>
        <v>0.009</v>
      </c>
      <c r="CL39" s="752" t="n">
        <f aca="false">BK11-AK$10</f>
        <v>0.013</v>
      </c>
      <c r="CM39" s="752" t="n">
        <f aca="false">BL11-AL$10</f>
        <v>0.013</v>
      </c>
      <c r="CN39" s="752" t="n">
        <f aca="false">BM11-AM$10</f>
        <v>0.023</v>
      </c>
      <c r="CO39" s="752" t="n">
        <f aca="false">BN11-AN$10</f>
        <v>0.015</v>
      </c>
      <c r="CP39" s="752" t="n">
        <f aca="false">BO11-AO$10</f>
        <v>0.015</v>
      </c>
      <c r="CQ39" s="752" t="n">
        <f aca="false">BP11-AP$10</f>
        <v>0.021</v>
      </c>
      <c r="CR39" s="752" t="n">
        <f aca="false">BQ11-AQ$10</f>
        <v>0.014</v>
      </c>
      <c r="CS39" s="752" t="n">
        <f aca="false">BR11-AR$10</f>
        <v>0.014</v>
      </c>
      <c r="CT39" s="752" t="n">
        <f aca="false">BS11-AS$10</f>
        <v>0.014</v>
      </c>
      <c r="CU39" s="752" t="n">
        <f aca="false">BT11-AT$10</f>
        <v>0.007</v>
      </c>
      <c r="CV39" s="752" t="n">
        <f aca="false">BU11-AU$10</f>
        <v>0.007</v>
      </c>
      <c r="CW39" s="752" t="n">
        <f aca="false">BV11-AV$10</f>
        <v>0.005</v>
      </c>
      <c r="CX39" s="752" t="n">
        <f aca="false">BW11-AW$10</f>
        <v>0.005</v>
      </c>
      <c r="CY39" s="752" t="n">
        <f aca="false">BX11-AX$10</f>
        <v>0.005</v>
      </c>
      <c r="CZ39" s="752" t="n">
        <f aca="false">BY11-AY$10</f>
        <v>0.021</v>
      </c>
      <c r="DA39" s="752" t="n">
        <f aca="false">BZ11-AZ$10</f>
        <v>0.01</v>
      </c>
      <c r="DC39" s="759" t="s">
        <v>2220</v>
      </c>
      <c r="DD39" s="752" t="n">
        <f aca="false">CE39/BD11</f>
        <v>0.114130434782609</v>
      </c>
      <c r="DE39" s="752" t="n">
        <f aca="false">CF39/BE11</f>
        <v>0.114130434782609</v>
      </c>
      <c r="DF39" s="752" t="n">
        <f aca="false">CG39/BF11</f>
        <v>0.114130434782609</v>
      </c>
      <c r="DG39" s="752" t="n">
        <f aca="false">CH39/BG11</f>
        <v>0.136986301369863</v>
      </c>
      <c r="DH39" s="752" t="n">
        <f aca="false">CI39/BH11</f>
        <v>0.153846153846154</v>
      </c>
      <c r="DI39" s="752" t="n">
        <f aca="false">CJ39/BI11</f>
        <v>0.153846153846154</v>
      </c>
      <c r="DJ39" s="752" t="n">
        <f aca="false">CK39/BJ11</f>
        <v>0.142857142857143</v>
      </c>
      <c r="DK39" s="752" t="n">
        <f aca="false">CL39/BK11</f>
        <v>0.142857142857143</v>
      </c>
      <c r="DL39" s="752" t="n">
        <f aca="false">CM39/BL11</f>
        <v>0.142857142857143</v>
      </c>
      <c r="DM39" s="752" t="n">
        <f aca="false">CN39/BM11</f>
        <v>0.176923076923077</v>
      </c>
      <c r="DN39" s="752" t="n">
        <f aca="false">CO39/BN11</f>
        <v>0.144230769230769</v>
      </c>
      <c r="DO39" s="752" t="n">
        <f aca="false">CP39/BO11</f>
        <v>0.144230769230769</v>
      </c>
      <c r="DP39" s="752" t="n">
        <f aca="false">CQ39/BP11</f>
        <v>0.157894736842105</v>
      </c>
      <c r="DQ39" s="752" t="n">
        <f aca="false">CR39/BQ11</f>
        <v>0.138613861386139</v>
      </c>
      <c r="DR39" s="752" t="n">
        <f aca="false">CS39/BR11</f>
        <v>0.138613861386139</v>
      </c>
      <c r="DS39" s="752" t="n">
        <f aca="false">CT39/BS11</f>
        <v>0.138613861386139</v>
      </c>
      <c r="DT39" s="752" t="n">
        <f aca="false">CU39/BT11</f>
        <v>0.12280701754386</v>
      </c>
      <c r="DU39" s="752" t="n">
        <f aca="false">CV39/BU11</f>
        <v>0.12280701754386</v>
      </c>
      <c r="DV39" s="752" t="n">
        <f aca="false">CW39/BV11</f>
        <v>0.128205128205128</v>
      </c>
      <c r="DW39" s="752" t="n">
        <f aca="false">CX39/BW11</f>
        <v>0.128205128205128</v>
      </c>
      <c r="DX39" s="752" t="n">
        <f aca="false">CY39/BX11</f>
        <v>0.128205128205128</v>
      </c>
      <c r="DY39" s="752" t="n">
        <f aca="false">CZ39/BY11</f>
        <v>0.114130434782609</v>
      </c>
      <c r="DZ39" s="752" t="n">
        <f aca="false">DA39/BZ11</f>
        <v>0.153846153846154</v>
      </c>
    </row>
    <row r="40" customFormat="false" ht="13.5" hidden="false" customHeight="false" outlineLevel="0" collapsed="false">
      <c r="CB40" s="759" t="n">
        <v>9</v>
      </c>
      <c r="CC40" s="759" t="n">
        <v>1</v>
      </c>
      <c r="CD40" s="759" t="str">
        <f aca="false">VLOOKUP(CB40,$AB$3:$AC$21,2)&amp;"から"&amp;VLOOKUP(CC40,$BB$3:$BC$20,2)</f>
        <v>処遇加算Ⅱ特定加算Ⅱベア加算から新加算Ⅰ</v>
      </c>
      <c r="CE40" s="752" t="n">
        <f aca="false">BD3-AD$11</f>
        <v>0.079</v>
      </c>
      <c r="CF40" s="752" t="n">
        <f aca="false">BE3-AE$11</f>
        <v>0.079</v>
      </c>
      <c r="CG40" s="752" t="n">
        <f aca="false">BF3-AF$11</f>
        <v>0.079</v>
      </c>
      <c r="CH40" s="752" t="n">
        <f aca="false">BG3-AG$11</f>
        <v>0.032</v>
      </c>
      <c r="CI40" s="752" t="n">
        <f aca="false">BH3-AH$11</f>
        <v>0.028</v>
      </c>
      <c r="CJ40" s="752" t="n">
        <f aca="false">BI3-AI$11</f>
        <v>0.028</v>
      </c>
      <c r="CK40" s="752" t="n">
        <f aca="false">BJ3-AJ$11</f>
        <v>0.025</v>
      </c>
      <c r="CL40" s="752" t="n">
        <f aca="false">BK3-AK$11</f>
        <v>0.041</v>
      </c>
      <c r="CM40" s="752" t="n">
        <f aca="false">BL3-AL$11</f>
        <v>0.041</v>
      </c>
      <c r="CN40" s="752" t="n">
        <f aca="false">BM3-AM$11</f>
        <v>0.058</v>
      </c>
      <c r="CO40" s="752" t="n">
        <f aca="false">BN3-AN$11</f>
        <v>0.046</v>
      </c>
      <c r="CP40" s="752" t="n">
        <f aca="false">BO3-AO$11</f>
        <v>0.046</v>
      </c>
      <c r="CQ40" s="752" t="n">
        <f aca="false">BP3-AP$11</f>
        <v>0.059</v>
      </c>
      <c r="CR40" s="752" t="n">
        <f aca="false">BQ3-AQ$11</f>
        <v>0.041</v>
      </c>
      <c r="CS40" s="752" t="n">
        <f aca="false">BR3-AR$11</f>
        <v>0.041</v>
      </c>
      <c r="CT40" s="752" t="n">
        <f aca="false">BS3-AS$11</f>
        <v>0.041</v>
      </c>
      <c r="CU40" s="752" t="n">
        <f aca="false">BT3-AT$11</f>
        <v>0.021</v>
      </c>
      <c r="CV40" s="752" t="n">
        <f aca="false">BU3-AU$11</f>
        <v>0.021</v>
      </c>
      <c r="CW40" s="752" t="n">
        <f aca="false">BV3-AV$11</f>
        <v>0.016</v>
      </c>
      <c r="CX40" s="752" t="n">
        <f aca="false">BW3-AW$11</f>
        <v>0.016</v>
      </c>
      <c r="CY40" s="752" t="n">
        <f aca="false">BX3-AX$11</f>
        <v>0.016</v>
      </c>
      <c r="CZ40" s="752" t="n">
        <f aca="false">BY3-AY$11</f>
        <v>0.079</v>
      </c>
      <c r="DA40" s="752" t="n">
        <f aca="false">BZ3-AZ$11</f>
        <v>0.028</v>
      </c>
      <c r="DC40" s="759" t="s">
        <v>2221</v>
      </c>
      <c r="DD40" s="752" t="n">
        <f aca="false">CE40/BD3</f>
        <v>0.322448979591837</v>
      </c>
      <c r="DE40" s="752" t="n">
        <f aca="false">CF40/BE3</f>
        <v>0.322448979591837</v>
      </c>
      <c r="DF40" s="752" t="n">
        <f aca="false">CG40/BF3</f>
        <v>0.322448979591837</v>
      </c>
      <c r="DG40" s="752" t="n">
        <f aca="false">CH40/BG3</f>
        <v>0.32</v>
      </c>
      <c r="DH40" s="752" t="n">
        <f aca="false">CI40/BH3</f>
        <v>0.304347826086956</v>
      </c>
      <c r="DI40" s="752" t="n">
        <f aca="false">CJ40/BI3</f>
        <v>0.304347826086956</v>
      </c>
      <c r="DJ40" s="752" t="n">
        <f aca="false">CK40/BJ3</f>
        <v>0.290697674418605</v>
      </c>
      <c r="DK40" s="752" t="n">
        <f aca="false">CL40/BK3</f>
        <v>0.3203125</v>
      </c>
      <c r="DL40" s="752" t="n">
        <f aca="false">CM40/BL3</f>
        <v>0.3203125</v>
      </c>
      <c r="DM40" s="752" t="n">
        <f aca="false">CN40/BM3</f>
        <v>0.320441988950276</v>
      </c>
      <c r="DN40" s="752" t="n">
        <f aca="false">CO40/BN3</f>
        <v>0.308724832214765</v>
      </c>
      <c r="DO40" s="752" t="n">
        <f aca="false">CP40/BO3</f>
        <v>0.308724832214765</v>
      </c>
      <c r="DP40" s="752" t="n">
        <f aca="false">CQ40/BP3</f>
        <v>0.317204301075269</v>
      </c>
      <c r="DQ40" s="752" t="n">
        <f aca="false">CR40/BQ3</f>
        <v>0.292857142857143</v>
      </c>
      <c r="DR40" s="752" t="n">
        <f aca="false">CS40/BR3</f>
        <v>0.292857142857143</v>
      </c>
      <c r="DS40" s="752" t="n">
        <f aca="false">CT40/BS3</f>
        <v>0.292857142857143</v>
      </c>
      <c r="DT40" s="752" t="n">
        <f aca="false">CU40/BT3</f>
        <v>0.28</v>
      </c>
      <c r="DU40" s="752" t="n">
        <f aca="false">CV40/BU3</f>
        <v>0.28</v>
      </c>
      <c r="DV40" s="752" t="n">
        <f aca="false">CW40/BV3</f>
        <v>0.313725490196078</v>
      </c>
      <c r="DW40" s="752" t="n">
        <f aca="false">CX40/BW3</f>
        <v>0.313725490196078</v>
      </c>
      <c r="DX40" s="752" t="n">
        <f aca="false">CY40/BX3</f>
        <v>0.313725490196078</v>
      </c>
      <c r="DY40" s="752" t="n">
        <f aca="false">CZ40/BY3</f>
        <v>0.322448979591837</v>
      </c>
      <c r="DZ40" s="752" t="n">
        <f aca="false">DA40/BZ3</f>
        <v>0.304347826086956</v>
      </c>
    </row>
    <row r="41" customFormat="false" ht="13.5" hidden="false" customHeight="false" outlineLevel="0" collapsed="false">
      <c r="CB41" s="759" t="n">
        <v>9</v>
      </c>
      <c r="CC41" s="759" t="n">
        <v>2</v>
      </c>
      <c r="CD41" s="759" t="str">
        <f aca="false">VLOOKUP(CB41,$AB$3:$AC$21,2)&amp;"から"&amp;VLOOKUP(CC41,$BB$3:$BC$20,2)</f>
        <v>処遇加算Ⅱ特定加算Ⅱベア加算から新加算Ⅱ</v>
      </c>
      <c r="CE41" s="752" t="n">
        <f aca="false">BD4-AD$11</f>
        <v>0.058</v>
      </c>
      <c r="CF41" s="752" t="n">
        <f aca="false">BE4-AE$11</f>
        <v>0.058</v>
      </c>
      <c r="CG41" s="752" t="n">
        <f aca="false">BF4-AF$11</f>
        <v>0.058</v>
      </c>
      <c r="CH41" s="752" t="n">
        <f aca="false">BG4-AG$11</f>
        <v>0.026</v>
      </c>
      <c r="CI41" s="752" t="n">
        <f aca="false">BH4-AH$11</f>
        <v>0.026</v>
      </c>
      <c r="CJ41" s="752" t="n">
        <f aca="false">BI4-AI$11</f>
        <v>0.026</v>
      </c>
      <c r="CK41" s="752" t="n">
        <f aca="false">BJ4-AJ$11</f>
        <v>0.022</v>
      </c>
      <c r="CL41" s="752" t="n">
        <f aca="false">BK4-AK$11</f>
        <v>0.035</v>
      </c>
      <c r="CM41" s="752" t="n">
        <f aca="false">BL4-AL$11</f>
        <v>0.035</v>
      </c>
      <c r="CN41" s="752" t="n">
        <f aca="false">BM4-AM$11</f>
        <v>0.051</v>
      </c>
      <c r="CO41" s="752" t="n">
        <f aca="false">BN4-AN$11</f>
        <v>0.043</v>
      </c>
      <c r="CP41" s="752" t="n">
        <f aca="false">BO4-AO$11</f>
        <v>0.043</v>
      </c>
      <c r="CQ41" s="752" t="n">
        <f aca="false">BP4-AP$11</f>
        <v>0.051</v>
      </c>
      <c r="CR41" s="752" t="n">
        <f aca="false">BQ4-AQ$11</f>
        <v>0.037</v>
      </c>
      <c r="CS41" s="752" t="n">
        <f aca="false">BR4-AR$11</f>
        <v>0.037</v>
      </c>
      <c r="CT41" s="752" t="n">
        <f aca="false">BS4-AS$11</f>
        <v>0.037</v>
      </c>
      <c r="CU41" s="752" t="n">
        <f aca="false">BT4-AT$11</f>
        <v>0.017</v>
      </c>
      <c r="CV41" s="752" t="n">
        <f aca="false">BU4-AU$11</f>
        <v>0.017</v>
      </c>
      <c r="CW41" s="752" t="n">
        <f aca="false">BV4-AV$11</f>
        <v>0.012</v>
      </c>
      <c r="CX41" s="752" t="n">
        <f aca="false">BW4-AW$11</f>
        <v>0.012</v>
      </c>
      <c r="CY41" s="752" t="n">
        <f aca="false">BX4-AX$11</f>
        <v>0.012</v>
      </c>
      <c r="CZ41" s="752" t="n">
        <f aca="false">BY4-AY$11</f>
        <v>0.058</v>
      </c>
      <c r="DA41" s="752" t="n">
        <f aca="false">BZ4-AZ$11</f>
        <v>0.026</v>
      </c>
      <c r="DC41" s="759" t="s">
        <v>2222</v>
      </c>
      <c r="DD41" s="752" t="n">
        <f aca="false">CE41/BD4</f>
        <v>0.258928571428571</v>
      </c>
      <c r="DE41" s="752" t="n">
        <f aca="false">CF41/BE4</f>
        <v>0.258928571428571</v>
      </c>
      <c r="DF41" s="752" t="n">
        <f aca="false">CG41/BF4</f>
        <v>0.258928571428571</v>
      </c>
      <c r="DG41" s="752" t="n">
        <f aca="false">CH41/BG4</f>
        <v>0.276595744680851</v>
      </c>
      <c r="DH41" s="752" t="n">
        <f aca="false">CI41/BH4</f>
        <v>0.288888888888889</v>
      </c>
      <c r="DI41" s="752" t="n">
        <f aca="false">CJ41/BI4</f>
        <v>0.288888888888889</v>
      </c>
      <c r="DJ41" s="752" t="n">
        <f aca="false">CK41/BJ4</f>
        <v>0.265060240963855</v>
      </c>
      <c r="DK41" s="752" t="n">
        <f aca="false">CL41/BK4</f>
        <v>0.286885245901639</v>
      </c>
      <c r="DL41" s="752" t="n">
        <f aca="false">CM41/BL4</f>
        <v>0.286885245901639</v>
      </c>
      <c r="DM41" s="752" t="n">
        <f aca="false">CN41/BM4</f>
        <v>0.293103448275862</v>
      </c>
      <c r="DN41" s="752" t="n">
        <f aca="false">CO41/BN4</f>
        <v>0.294520547945206</v>
      </c>
      <c r="DO41" s="752" t="n">
        <f aca="false">CP41/BO4</f>
        <v>0.294520547945206</v>
      </c>
      <c r="DP41" s="752" t="n">
        <f aca="false">CQ41/BP4</f>
        <v>0.286516853932584</v>
      </c>
      <c r="DQ41" s="752" t="n">
        <f aca="false">CR41/BQ4</f>
        <v>0.272058823529412</v>
      </c>
      <c r="DR41" s="752" t="n">
        <f aca="false">CS41/BR4</f>
        <v>0.272058823529412</v>
      </c>
      <c r="DS41" s="752" t="n">
        <f aca="false">CT41/BS4</f>
        <v>0.272058823529412</v>
      </c>
      <c r="DT41" s="752" t="n">
        <f aca="false">CU41/BT4</f>
        <v>0.23943661971831</v>
      </c>
      <c r="DU41" s="752" t="n">
        <f aca="false">CV41/BU4</f>
        <v>0.23943661971831</v>
      </c>
      <c r="DV41" s="752" t="n">
        <f aca="false">CW41/BV4</f>
        <v>0.25531914893617</v>
      </c>
      <c r="DW41" s="752" t="n">
        <f aca="false">CX41/BW4</f>
        <v>0.25531914893617</v>
      </c>
      <c r="DX41" s="752" t="n">
        <f aca="false">CY41/BX4</f>
        <v>0.25531914893617</v>
      </c>
      <c r="DY41" s="752" t="n">
        <f aca="false">CZ41/BY4</f>
        <v>0.258928571428571</v>
      </c>
      <c r="DZ41" s="752" t="n">
        <f aca="false">DA41/BZ4</f>
        <v>0.288888888888889</v>
      </c>
    </row>
    <row r="42" customFormat="false" ht="13.5" hidden="false" customHeight="false" outlineLevel="0" collapsed="false">
      <c r="CB42" s="759" t="n">
        <v>9</v>
      </c>
      <c r="CC42" s="759" t="n">
        <v>3</v>
      </c>
      <c r="CD42" s="759" t="str">
        <f aca="false">VLOOKUP(CB42,$AB$3:$AC$21,2)&amp;"から"&amp;VLOOKUP(CC42,$BB$3:$BC$20,2)</f>
        <v>処遇加算Ⅱ特定加算Ⅱベア加算から新加算Ⅲ</v>
      </c>
      <c r="CE42" s="752" t="n">
        <f aca="false">BD5-AD$11</f>
        <v>0.016</v>
      </c>
      <c r="CF42" s="752" t="n">
        <f aca="false">BE5-AE$11</f>
        <v>0.016</v>
      </c>
      <c r="CG42" s="752" t="n">
        <f aca="false">BF5-AF$11</f>
        <v>0.016</v>
      </c>
      <c r="CH42" s="752" t="n">
        <f aca="false">BG5-AG$11</f>
        <v>0.011</v>
      </c>
      <c r="CI42" s="752" t="n">
        <f aca="false">BH5-AH$11</f>
        <v>0.016</v>
      </c>
      <c r="CJ42" s="752" t="n">
        <f aca="false">BI5-AI$11</f>
        <v>0.016</v>
      </c>
      <c r="CK42" s="752" t="n">
        <f aca="false">BJ5-AJ$11</f>
        <v>0.005</v>
      </c>
      <c r="CL42" s="752" t="n">
        <f aca="false">BK5-AK$11</f>
        <v>0.023</v>
      </c>
      <c r="CM42" s="752" t="n">
        <f aca="false">BL5-AL$11</f>
        <v>0.023</v>
      </c>
      <c r="CN42" s="752" t="n">
        <f aca="false">BM5-AM$11</f>
        <v>0.027</v>
      </c>
      <c r="CO42" s="752" t="n">
        <f aca="false">BN5-AN$11</f>
        <v>0.031</v>
      </c>
      <c r="CP42" s="752" t="n">
        <f aca="false">BO5-AO$11</f>
        <v>0.031</v>
      </c>
      <c r="CQ42" s="752" t="n">
        <f aca="false">BP5-AP$11</f>
        <v>0.028</v>
      </c>
      <c r="CR42" s="752" t="n">
        <f aca="false">BQ5-AQ$11</f>
        <v>0.014</v>
      </c>
      <c r="CS42" s="752" t="n">
        <f aca="false">BR5-AR$11</f>
        <v>0.014</v>
      </c>
      <c r="CT42" s="752" t="n">
        <f aca="false">BS5-AS$11</f>
        <v>0.014</v>
      </c>
      <c r="CU42" s="752" t="n">
        <f aca="false">BT5-AT$11</f>
        <v>0</v>
      </c>
      <c r="CV42" s="752" t="n">
        <f aca="false">BU5-AU$11</f>
        <v>0</v>
      </c>
      <c r="CW42" s="752" t="n">
        <f aca="false">BV5-AV$11</f>
        <v>0.001</v>
      </c>
      <c r="CX42" s="752" t="n">
        <f aca="false">BW5-AW$11</f>
        <v>0.001</v>
      </c>
      <c r="CY42" s="752" t="n">
        <f aca="false">BX5-AX$11</f>
        <v>0.001</v>
      </c>
      <c r="CZ42" s="752" t="n">
        <f aca="false">BY5-AY$11</f>
        <v>0.016</v>
      </c>
      <c r="DA42" s="752" t="n">
        <f aca="false">BZ5-AZ$11</f>
        <v>0.016</v>
      </c>
      <c r="DC42" s="759" t="s">
        <v>2223</v>
      </c>
      <c r="DD42" s="752" t="n">
        <f aca="false">CE42/BD5</f>
        <v>0.0879120879120878</v>
      </c>
      <c r="DE42" s="752" t="n">
        <f aca="false">CF42/BE5</f>
        <v>0.0879120879120878</v>
      </c>
      <c r="DF42" s="752" t="n">
        <f aca="false">CG42/BF5</f>
        <v>0.0879120879120878</v>
      </c>
      <c r="DG42" s="752" t="n">
        <f aca="false">CH42/BG5</f>
        <v>0.139240506329114</v>
      </c>
      <c r="DH42" s="752" t="n">
        <f aca="false">CI42/BH5</f>
        <v>0.2</v>
      </c>
      <c r="DI42" s="752" t="n">
        <f aca="false">CJ42/BI5</f>
        <v>0.2</v>
      </c>
      <c r="DJ42" s="752" t="n">
        <f aca="false">CK42/BJ5</f>
        <v>0.0757575757575757</v>
      </c>
      <c r="DK42" s="752" t="n">
        <f aca="false">CL42/BK5</f>
        <v>0.209090909090909</v>
      </c>
      <c r="DL42" s="752" t="n">
        <f aca="false">CM42/BL5</f>
        <v>0.209090909090909</v>
      </c>
      <c r="DM42" s="752" t="n">
        <f aca="false">CN42/BM5</f>
        <v>0.18</v>
      </c>
      <c r="DN42" s="752" t="n">
        <f aca="false">CO42/BN5</f>
        <v>0.23134328358209</v>
      </c>
      <c r="DO42" s="752" t="n">
        <f aca="false">CP42/BO5</f>
        <v>0.23134328358209</v>
      </c>
      <c r="DP42" s="752" t="n">
        <f aca="false">CQ42/BP5</f>
        <v>0.180645161290323</v>
      </c>
      <c r="DQ42" s="752" t="n">
        <f aca="false">CR42/BQ5</f>
        <v>0.123893805309735</v>
      </c>
      <c r="DR42" s="752" t="n">
        <f aca="false">CS42/BR5</f>
        <v>0.123893805309735</v>
      </c>
      <c r="DS42" s="752" t="n">
        <f aca="false">CT42/BS5</f>
        <v>0.123893805309735</v>
      </c>
      <c r="DT42" s="752" t="n">
        <f aca="false">CU42/BT5</f>
        <v>0</v>
      </c>
      <c r="DU42" s="752" t="n">
        <f aca="false">CV42/BU5</f>
        <v>0</v>
      </c>
      <c r="DV42" s="752" t="n">
        <f aca="false">CW42/BV5</f>
        <v>0.0277777777777778</v>
      </c>
      <c r="DW42" s="752" t="n">
        <f aca="false">CX42/BW5</f>
        <v>0.0277777777777778</v>
      </c>
      <c r="DX42" s="752" t="n">
        <f aca="false">CY42/BX5</f>
        <v>0.0277777777777778</v>
      </c>
      <c r="DY42" s="752" t="n">
        <f aca="false">CZ42/BY5</f>
        <v>0.0879120879120878</v>
      </c>
      <c r="DZ42" s="752" t="n">
        <f aca="false">DA42/BZ5</f>
        <v>0.2</v>
      </c>
    </row>
    <row r="43" customFormat="false" ht="13.5" hidden="false" customHeight="false" outlineLevel="0" collapsed="false">
      <c r="CB43" s="759" t="n">
        <v>9</v>
      </c>
      <c r="CC43" s="759" t="n">
        <v>4</v>
      </c>
      <c r="CD43" s="759" t="str">
        <f aca="false">VLOOKUP(CB43,$AB$3:$AC$21,2)&amp;"から"&amp;VLOOKUP(CC43,$BB$3:$BC$20,2)</f>
        <v>処遇加算Ⅱ特定加算Ⅱベア加算から新加算Ⅳ</v>
      </c>
      <c r="CE43" s="752" t="n">
        <f aca="false">BD6-AD$11</f>
        <v>-0.021</v>
      </c>
      <c r="CF43" s="752" t="n">
        <f aca="false">BE6-AE$11</f>
        <v>-0.021</v>
      </c>
      <c r="CG43" s="752" t="n">
        <f aca="false">BF6-AF$11</f>
        <v>-0.021</v>
      </c>
      <c r="CH43" s="752" t="n">
        <f aca="false">BG6-AG$11</f>
        <v>-0.005</v>
      </c>
      <c r="CI43" s="752" t="n">
        <f aca="false">BH6-AH$11</f>
        <v>0</v>
      </c>
      <c r="CJ43" s="752" t="n">
        <f aca="false">BI6-AI$11</f>
        <v>0</v>
      </c>
      <c r="CK43" s="752" t="n">
        <f aca="false">BJ6-AJ$11</f>
        <v>-0.008</v>
      </c>
      <c r="CL43" s="752" t="n">
        <f aca="false">BK6-AK$11</f>
        <v>0.001</v>
      </c>
      <c r="CM43" s="752" t="n">
        <f aca="false">BL6-AL$11</f>
        <v>0.001</v>
      </c>
      <c r="CN43" s="752" t="n">
        <f aca="false">BM6-AM$11</f>
        <v>-0.001</v>
      </c>
      <c r="CO43" s="752" t="n">
        <f aca="false">BN6-AN$11</f>
        <v>0.003</v>
      </c>
      <c r="CP43" s="752" t="n">
        <f aca="false">BO6-AO$11</f>
        <v>0.003</v>
      </c>
      <c r="CQ43" s="752" t="n">
        <f aca="false">BP6-AP$11</f>
        <v>-0.002</v>
      </c>
      <c r="CR43" s="752" t="n">
        <f aca="false">BQ6-AQ$11</f>
        <v>-0.009</v>
      </c>
      <c r="CS43" s="752" t="n">
        <f aca="false">BR6-AR$11</f>
        <v>-0.009</v>
      </c>
      <c r="CT43" s="752" t="n">
        <f aca="false">BS6-AS$11</f>
        <v>-0.009</v>
      </c>
      <c r="CU43" s="752" t="n">
        <f aca="false">BT6-AT$11</f>
        <v>-0.01</v>
      </c>
      <c r="CV43" s="752" t="n">
        <f aca="false">BU6-AU$11</f>
        <v>-0.01</v>
      </c>
      <c r="CW43" s="752" t="n">
        <f aca="false">BV6-AV$11</f>
        <v>-0.00599999999999999</v>
      </c>
      <c r="CX43" s="752" t="n">
        <f aca="false">BW6-AW$11</f>
        <v>-0.00599999999999999</v>
      </c>
      <c r="CY43" s="752" t="n">
        <f aca="false">BX6-AX$11</f>
        <v>-0.00599999999999999</v>
      </c>
      <c r="CZ43" s="752" t="n">
        <f aca="false">BY6-AY$11</f>
        <v>-0.021</v>
      </c>
      <c r="DA43" s="752" t="n">
        <f aca="false">BZ6-AZ$11</f>
        <v>0</v>
      </c>
      <c r="DC43" s="759" t="s">
        <v>2224</v>
      </c>
      <c r="DD43" s="752" t="n">
        <f aca="false">CE43/BD6</f>
        <v>-0.144827586206896</v>
      </c>
      <c r="DE43" s="752" t="n">
        <f aca="false">CF43/BE6</f>
        <v>-0.144827586206896</v>
      </c>
      <c r="DF43" s="752" t="n">
        <f aca="false">CG43/BF6</f>
        <v>-0.144827586206896</v>
      </c>
      <c r="DG43" s="752" t="n">
        <f aca="false">CH43/BG6</f>
        <v>-0.0793650793650794</v>
      </c>
      <c r="DH43" s="752" t="n">
        <f aca="false">CI43/BH6</f>
        <v>0</v>
      </c>
      <c r="DI43" s="752" t="n">
        <f aca="false">CJ43/BI6</f>
        <v>0</v>
      </c>
      <c r="DJ43" s="752" t="n">
        <f aca="false">CK43/BJ6</f>
        <v>-0.150943396226415</v>
      </c>
      <c r="DK43" s="752" t="n">
        <f aca="false">CL43/BK6</f>
        <v>0.0113636363636364</v>
      </c>
      <c r="DL43" s="752" t="n">
        <f aca="false">CM43/BL6</f>
        <v>0.0113636363636364</v>
      </c>
      <c r="DM43" s="752" t="n">
        <f aca="false">CN43/BM6</f>
        <v>-0.00819672131147542</v>
      </c>
      <c r="DN43" s="752" t="n">
        <f aca="false">CO43/BN6</f>
        <v>0.0283018867924529</v>
      </c>
      <c r="DO43" s="752" t="n">
        <f aca="false">CP43/BO6</f>
        <v>0.0283018867924529</v>
      </c>
      <c r="DP43" s="752" t="n">
        <f aca="false">CQ43/BP6</f>
        <v>-0.016</v>
      </c>
      <c r="DQ43" s="752" t="n">
        <f aca="false">CR43/BQ6</f>
        <v>-0.1</v>
      </c>
      <c r="DR43" s="752" t="n">
        <f aca="false">CS43/BR6</f>
        <v>-0.1</v>
      </c>
      <c r="DS43" s="752" t="n">
        <f aca="false">CT43/BS6</f>
        <v>-0.1</v>
      </c>
      <c r="DT43" s="752" t="n">
        <f aca="false">CU43/BT6</f>
        <v>-0.227272727272727</v>
      </c>
      <c r="DU43" s="752" t="n">
        <f aca="false">CV43/BU6</f>
        <v>-0.227272727272727</v>
      </c>
      <c r="DV43" s="752" t="n">
        <f aca="false">CW43/BV6</f>
        <v>-0.206896551724138</v>
      </c>
      <c r="DW43" s="752" t="n">
        <f aca="false">CX43/BW6</f>
        <v>-0.206896551724138</v>
      </c>
      <c r="DX43" s="752" t="n">
        <f aca="false">CY43/BX6</f>
        <v>-0.206896551724138</v>
      </c>
      <c r="DY43" s="752" t="n">
        <f aca="false">CZ43/BY6</f>
        <v>-0.144827586206896</v>
      </c>
      <c r="DZ43" s="752" t="n">
        <f aca="false">DA43/BZ6</f>
        <v>0</v>
      </c>
    </row>
    <row r="44" customFormat="false" ht="13.5" hidden="false" customHeight="false" outlineLevel="0" collapsed="false">
      <c r="CB44" s="759" t="n">
        <v>9</v>
      </c>
      <c r="CC44" s="759" t="n">
        <v>8</v>
      </c>
      <c r="CD44" s="759" t="str">
        <f aca="false">VLOOKUP(CB44,$AB$3:$AC$21,2)&amp;"から"&amp;VLOOKUP(CC44,$BB$3:$BC$20,2)</f>
        <v>処遇加算Ⅱ特定加算Ⅱベア加算から新加算Ⅴ（４）</v>
      </c>
      <c r="CE44" s="752" t="n">
        <f aca="false">BD10-AD$11</f>
        <v>0.021</v>
      </c>
      <c r="CF44" s="752" t="n">
        <f aca="false">BE10-AE$11</f>
        <v>0.021</v>
      </c>
      <c r="CG44" s="752" t="n">
        <f aca="false">BF10-AF$11</f>
        <v>0.021</v>
      </c>
      <c r="CH44" s="752" t="n">
        <f aca="false">BG10-AG$11</f>
        <v>0.01</v>
      </c>
      <c r="CI44" s="752" t="n">
        <f aca="false">BH10-AH$11</f>
        <v>0.01</v>
      </c>
      <c r="CJ44" s="752" t="n">
        <f aca="false">BI10-AI$11</f>
        <v>0.01</v>
      </c>
      <c r="CK44" s="752" t="n">
        <f aca="false">BJ10-AJ$11</f>
        <v>0.009</v>
      </c>
      <c r="CL44" s="752" t="n">
        <f aca="false">BK10-AK$11</f>
        <v>0.013</v>
      </c>
      <c r="CM44" s="752" t="n">
        <f aca="false">BL10-AL$11</f>
        <v>0.013</v>
      </c>
      <c r="CN44" s="752" t="n">
        <f aca="false">BM10-AM$11</f>
        <v>0.023</v>
      </c>
      <c r="CO44" s="752" t="n">
        <f aca="false">BN10-AN$11</f>
        <v>0.015</v>
      </c>
      <c r="CP44" s="752" t="n">
        <f aca="false">BO10-AO$11</f>
        <v>0.015</v>
      </c>
      <c r="CQ44" s="752" t="n">
        <f aca="false">BP10-AP$11</f>
        <v>0.021</v>
      </c>
      <c r="CR44" s="752" t="n">
        <f aca="false">BQ10-AQ$11</f>
        <v>0.014</v>
      </c>
      <c r="CS44" s="752" t="n">
        <f aca="false">BR10-AR$11</f>
        <v>0.014</v>
      </c>
      <c r="CT44" s="752" t="n">
        <f aca="false">BS10-AS$11</f>
        <v>0.014</v>
      </c>
      <c r="CU44" s="752" t="n">
        <f aca="false">BT10-AT$11</f>
        <v>0.00699999999999999</v>
      </c>
      <c r="CV44" s="752" t="n">
        <f aca="false">BU10-AU$11</f>
        <v>0.00699999999999999</v>
      </c>
      <c r="CW44" s="752" t="n">
        <f aca="false">BV10-AV$11</f>
        <v>0.005</v>
      </c>
      <c r="CX44" s="752" t="n">
        <f aca="false">BW10-AW$11</f>
        <v>0.005</v>
      </c>
      <c r="CY44" s="752" t="n">
        <f aca="false">BX10-AX$11</f>
        <v>0.005</v>
      </c>
      <c r="CZ44" s="752" t="n">
        <f aca="false">BY10-AY$11</f>
        <v>0.021</v>
      </c>
      <c r="DA44" s="752" t="n">
        <f aca="false">BZ10-AZ$11</f>
        <v>0.01</v>
      </c>
      <c r="DC44" s="759" t="s">
        <v>2225</v>
      </c>
      <c r="DD44" s="752" t="n">
        <f aca="false">CE44/BD10</f>
        <v>0.112299465240642</v>
      </c>
      <c r="DE44" s="752" t="n">
        <f aca="false">CF44/BE10</f>
        <v>0.112299465240642</v>
      </c>
      <c r="DF44" s="752" t="n">
        <f aca="false">CG44/BF10</f>
        <v>0.112299465240642</v>
      </c>
      <c r="DG44" s="752" t="n">
        <f aca="false">CH44/BG10</f>
        <v>0.128205128205128</v>
      </c>
      <c r="DH44" s="752" t="n">
        <f aca="false">CI44/BH10</f>
        <v>0.135135135135135</v>
      </c>
      <c r="DI44" s="752" t="n">
        <f aca="false">CJ44/BI10</f>
        <v>0.135135135135135</v>
      </c>
      <c r="DJ44" s="752" t="n">
        <f aca="false">CK44/BJ10</f>
        <v>0.128571428571429</v>
      </c>
      <c r="DK44" s="752" t="n">
        <f aca="false">CL44/BK10</f>
        <v>0.13</v>
      </c>
      <c r="DL44" s="752" t="n">
        <f aca="false">CM44/BL10</f>
        <v>0.13</v>
      </c>
      <c r="DM44" s="752" t="n">
        <f aca="false">CN44/BM10</f>
        <v>0.157534246575343</v>
      </c>
      <c r="DN44" s="752" t="n">
        <f aca="false">CO44/BN10</f>
        <v>0.127118644067797</v>
      </c>
      <c r="DO44" s="752" t="n">
        <f aca="false">CP44/BO10</f>
        <v>0.127118644067797</v>
      </c>
      <c r="DP44" s="752" t="n">
        <f aca="false">CQ44/BP10</f>
        <v>0.141891891891892</v>
      </c>
      <c r="DQ44" s="752" t="n">
        <f aca="false">CR44/BQ10</f>
        <v>0.123893805309735</v>
      </c>
      <c r="DR44" s="752" t="n">
        <f aca="false">CS44/BR10</f>
        <v>0.123893805309735</v>
      </c>
      <c r="DS44" s="752" t="n">
        <f aca="false">CT44/BS10</f>
        <v>0.123893805309735</v>
      </c>
      <c r="DT44" s="752" t="n">
        <f aca="false">CU44/BT10</f>
        <v>0.114754098360656</v>
      </c>
      <c r="DU44" s="752" t="n">
        <f aca="false">CV44/BU10</f>
        <v>0.114754098360656</v>
      </c>
      <c r="DV44" s="752" t="n">
        <f aca="false">CW44/BV10</f>
        <v>0.125</v>
      </c>
      <c r="DW44" s="752" t="n">
        <f aca="false">CX44/BW10</f>
        <v>0.125</v>
      </c>
      <c r="DX44" s="752" t="n">
        <f aca="false">CY44/BX10</f>
        <v>0.125</v>
      </c>
      <c r="DY44" s="752" t="n">
        <f aca="false">CZ44/BY10</f>
        <v>0.112299465240642</v>
      </c>
      <c r="DZ44" s="752" t="n">
        <f aca="false">DA44/BZ10</f>
        <v>0.135135135135135</v>
      </c>
    </row>
    <row r="45" customFormat="false" ht="13.5" hidden="false" customHeight="false" outlineLevel="0" collapsed="false">
      <c r="CB45" s="759" t="n">
        <v>10</v>
      </c>
      <c r="CC45" s="759" t="n">
        <v>1</v>
      </c>
      <c r="CD45" s="759" t="str">
        <f aca="false">VLOOKUP(CB45,$AB$3:$AC$21,2)&amp;"から"&amp;VLOOKUP(CC45,$BB$3:$BC$20,2)</f>
        <v>処遇加算Ⅱ特定加算Ⅱベア加算なしから新加算Ⅰ</v>
      </c>
      <c r="CE45" s="752" t="n">
        <f aca="false">BD3-AD$12</f>
        <v>0.103</v>
      </c>
      <c r="CF45" s="752" t="n">
        <f aca="false">BE3-AE$12</f>
        <v>0.103</v>
      </c>
      <c r="CG45" s="752" t="n">
        <f aca="false">BF3-AF$12</f>
        <v>0.103</v>
      </c>
      <c r="CH45" s="752" t="n">
        <f aca="false">BG3-AG$12</f>
        <v>0.043</v>
      </c>
      <c r="CI45" s="752" t="n">
        <f aca="false">BH3-AH$12</f>
        <v>0.039</v>
      </c>
      <c r="CJ45" s="752" t="n">
        <f aca="false">BI3-AI$12</f>
        <v>0.039</v>
      </c>
      <c r="CK45" s="752" t="n">
        <f aca="false">BJ3-AJ$12</f>
        <v>0.035</v>
      </c>
      <c r="CL45" s="752" t="n">
        <f aca="false">BK3-AK$12</f>
        <v>0.056</v>
      </c>
      <c r="CM45" s="752" t="n">
        <f aca="false">BL3-AL$12</f>
        <v>0.056</v>
      </c>
      <c r="CN45" s="752" t="n">
        <f aca="false">BM3-AM$12</f>
        <v>0.081</v>
      </c>
      <c r="CO45" s="752" t="n">
        <f aca="false">BN3-AN$12</f>
        <v>0.063</v>
      </c>
      <c r="CP45" s="752" t="n">
        <f aca="false">BO3-AO$12</f>
        <v>0.063</v>
      </c>
      <c r="CQ45" s="752" t="n">
        <f aca="false">BP3-AP$12</f>
        <v>0.082</v>
      </c>
      <c r="CR45" s="752" t="n">
        <f aca="false">BQ3-AQ$12</f>
        <v>0.057</v>
      </c>
      <c r="CS45" s="752" t="n">
        <f aca="false">BR3-AR$12</f>
        <v>0.057</v>
      </c>
      <c r="CT45" s="752" t="n">
        <f aca="false">BS3-AS$12</f>
        <v>0.057</v>
      </c>
      <c r="CU45" s="752" t="n">
        <f aca="false">BT3-AT$12</f>
        <v>0.029</v>
      </c>
      <c r="CV45" s="752" t="n">
        <f aca="false">BU3-AU$12</f>
        <v>0.029</v>
      </c>
      <c r="CW45" s="752" t="n">
        <f aca="false">BV3-AV$12</f>
        <v>0.021</v>
      </c>
      <c r="CX45" s="752" t="n">
        <f aca="false">BW3-AW$12</f>
        <v>0.021</v>
      </c>
      <c r="CY45" s="752" t="n">
        <f aca="false">BX3-AX$12</f>
        <v>0.021</v>
      </c>
      <c r="CZ45" s="752" t="n">
        <f aca="false">BY3-AY$12</f>
        <v>0.103</v>
      </c>
      <c r="DA45" s="752" t="n">
        <f aca="false">BZ3-AZ$12</f>
        <v>0.039</v>
      </c>
      <c r="DC45" s="759" t="s">
        <v>2226</v>
      </c>
      <c r="DD45" s="752" t="n">
        <f aca="false">CE45/BD3</f>
        <v>0.420408163265306</v>
      </c>
      <c r="DE45" s="752" t="n">
        <f aca="false">CF45/BE3</f>
        <v>0.420408163265306</v>
      </c>
      <c r="DF45" s="752" t="n">
        <f aca="false">CG45/BF3</f>
        <v>0.420408163265306</v>
      </c>
      <c r="DG45" s="752" t="n">
        <f aca="false">CH45/BG3</f>
        <v>0.43</v>
      </c>
      <c r="DH45" s="752" t="n">
        <f aca="false">CI45/BH3</f>
        <v>0.423913043478261</v>
      </c>
      <c r="DI45" s="752" t="n">
        <f aca="false">CJ45/BI3</f>
        <v>0.423913043478261</v>
      </c>
      <c r="DJ45" s="752" t="n">
        <f aca="false">CK45/BJ3</f>
        <v>0.406976744186046</v>
      </c>
      <c r="DK45" s="752" t="n">
        <f aca="false">CL45/BK3</f>
        <v>0.4375</v>
      </c>
      <c r="DL45" s="752" t="n">
        <f aca="false">CM45/BL3</f>
        <v>0.4375</v>
      </c>
      <c r="DM45" s="752" t="n">
        <f aca="false">CN45/BM3</f>
        <v>0.447513812154696</v>
      </c>
      <c r="DN45" s="752" t="n">
        <f aca="false">CO45/BN3</f>
        <v>0.422818791946309</v>
      </c>
      <c r="DO45" s="752" t="n">
        <f aca="false">CP45/BO3</f>
        <v>0.422818791946309</v>
      </c>
      <c r="DP45" s="752" t="n">
        <f aca="false">CQ45/BP3</f>
        <v>0.440860215053763</v>
      </c>
      <c r="DQ45" s="752" t="n">
        <f aca="false">CR45/BQ3</f>
        <v>0.407142857142857</v>
      </c>
      <c r="DR45" s="752" t="n">
        <f aca="false">CS45/BR3</f>
        <v>0.407142857142857</v>
      </c>
      <c r="DS45" s="752" t="n">
        <f aca="false">CT45/BS3</f>
        <v>0.407142857142857</v>
      </c>
      <c r="DT45" s="752" t="n">
        <f aca="false">CU45/BT3</f>
        <v>0.386666666666667</v>
      </c>
      <c r="DU45" s="752" t="n">
        <f aca="false">CV45/BU3</f>
        <v>0.386666666666667</v>
      </c>
      <c r="DV45" s="752" t="n">
        <f aca="false">CW45/BV3</f>
        <v>0.411764705882353</v>
      </c>
      <c r="DW45" s="752" t="n">
        <f aca="false">CX45/BW3</f>
        <v>0.411764705882353</v>
      </c>
      <c r="DX45" s="752" t="n">
        <f aca="false">CY45/BX3</f>
        <v>0.411764705882353</v>
      </c>
      <c r="DY45" s="752" t="n">
        <f aca="false">CZ45/BY3</f>
        <v>0.420408163265306</v>
      </c>
      <c r="DZ45" s="752" t="n">
        <f aca="false">DA45/BZ3</f>
        <v>0.423913043478261</v>
      </c>
    </row>
    <row r="46" customFormat="false" ht="13.5" hidden="false" customHeight="false" outlineLevel="0" collapsed="false">
      <c r="CB46" s="759" t="n">
        <v>10</v>
      </c>
      <c r="CC46" s="759" t="n">
        <v>2</v>
      </c>
      <c r="CD46" s="759" t="str">
        <f aca="false">VLOOKUP(CB46,$AB$3:$AC$21,2)&amp;"から"&amp;VLOOKUP(CC46,$BB$3:$BC$20,2)</f>
        <v>処遇加算Ⅱ特定加算Ⅱベア加算なしから新加算Ⅱ</v>
      </c>
      <c r="CE46" s="752" t="n">
        <f aca="false">BD4-AD$12</f>
        <v>0.082</v>
      </c>
      <c r="CF46" s="752" t="n">
        <f aca="false">BE4-AE$12</f>
        <v>0.082</v>
      </c>
      <c r="CG46" s="752" t="n">
        <f aca="false">BF4-AF$12</f>
        <v>0.082</v>
      </c>
      <c r="CH46" s="752" t="n">
        <f aca="false">BG4-AG$12</f>
        <v>0.037</v>
      </c>
      <c r="CI46" s="752" t="n">
        <f aca="false">BH4-AH$12</f>
        <v>0.037</v>
      </c>
      <c r="CJ46" s="752" t="n">
        <f aca="false">BI4-AI$12</f>
        <v>0.037</v>
      </c>
      <c r="CK46" s="752" t="n">
        <f aca="false">BJ4-AJ$12</f>
        <v>0.032</v>
      </c>
      <c r="CL46" s="752" t="n">
        <f aca="false">BK4-AK$12</f>
        <v>0.05</v>
      </c>
      <c r="CM46" s="752" t="n">
        <f aca="false">BL4-AL$12</f>
        <v>0.05</v>
      </c>
      <c r="CN46" s="752" t="n">
        <f aca="false">BM4-AM$12</f>
        <v>0.074</v>
      </c>
      <c r="CO46" s="752" t="n">
        <f aca="false">BN4-AN$12</f>
        <v>0.06</v>
      </c>
      <c r="CP46" s="752" t="n">
        <f aca="false">BO4-AO$12</f>
        <v>0.06</v>
      </c>
      <c r="CQ46" s="752" t="n">
        <f aca="false">BP4-AP$12</f>
        <v>0.074</v>
      </c>
      <c r="CR46" s="752" t="n">
        <f aca="false">BQ4-AQ$12</f>
        <v>0.053</v>
      </c>
      <c r="CS46" s="752" t="n">
        <f aca="false">BR4-AR$12</f>
        <v>0.053</v>
      </c>
      <c r="CT46" s="752" t="n">
        <f aca="false">BS4-AS$12</f>
        <v>0.053</v>
      </c>
      <c r="CU46" s="752" t="n">
        <f aca="false">BT4-AT$12</f>
        <v>0.025</v>
      </c>
      <c r="CV46" s="752" t="n">
        <f aca="false">BU4-AU$12</f>
        <v>0.025</v>
      </c>
      <c r="CW46" s="752" t="n">
        <f aca="false">BV4-AV$12</f>
        <v>0.017</v>
      </c>
      <c r="CX46" s="752" t="n">
        <f aca="false">BW4-AW$12</f>
        <v>0.017</v>
      </c>
      <c r="CY46" s="752" t="n">
        <f aca="false">BX4-AX$12</f>
        <v>0.017</v>
      </c>
      <c r="CZ46" s="752" t="n">
        <f aca="false">BY4-AY$12</f>
        <v>0.082</v>
      </c>
      <c r="DA46" s="752" t="n">
        <f aca="false">BZ4-AZ$12</f>
        <v>0.037</v>
      </c>
      <c r="DC46" s="759" t="s">
        <v>2227</v>
      </c>
      <c r="DD46" s="752" t="n">
        <f aca="false">CE46/BD4</f>
        <v>0.366071428571428</v>
      </c>
      <c r="DE46" s="752" t="n">
        <f aca="false">CF46/BE4</f>
        <v>0.366071428571428</v>
      </c>
      <c r="DF46" s="752" t="n">
        <f aca="false">CG46/BF4</f>
        <v>0.366071428571428</v>
      </c>
      <c r="DG46" s="752" t="n">
        <f aca="false">CH46/BG4</f>
        <v>0.393617021276596</v>
      </c>
      <c r="DH46" s="752" t="n">
        <f aca="false">CI46/BH4</f>
        <v>0.411111111111111</v>
      </c>
      <c r="DI46" s="752" t="n">
        <f aca="false">CJ46/BI4</f>
        <v>0.411111111111111</v>
      </c>
      <c r="DJ46" s="752" t="n">
        <f aca="false">CK46/BJ4</f>
        <v>0.385542168674699</v>
      </c>
      <c r="DK46" s="752" t="n">
        <f aca="false">CL46/BK4</f>
        <v>0.40983606557377</v>
      </c>
      <c r="DL46" s="752" t="n">
        <f aca="false">CM46/BL4</f>
        <v>0.40983606557377</v>
      </c>
      <c r="DM46" s="752" t="n">
        <f aca="false">CN46/BM4</f>
        <v>0.425287356321839</v>
      </c>
      <c r="DN46" s="752" t="n">
        <f aca="false">CO46/BN4</f>
        <v>0.410958904109589</v>
      </c>
      <c r="DO46" s="752" t="n">
        <f aca="false">CP46/BO4</f>
        <v>0.410958904109589</v>
      </c>
      <c r="DP46" s="752" t="n">
        <f aca="false">CQ46/BP4</f>
        <v>0.415730337078652</v>
      </c>
      <c r="DQ46" s="752" t="n">
        <f aca="false">CR46/BQ4</f>
        <v>0.389705882352941</v>
      </c>
      <c r="DR46" s="752" t="n">
        <f aca="false">CS46/BR4</f>
        <v>0.389705882352941</v>
      </c>
      <c r="DS46" s="752" t="n">
        <f aca="false">CT46/BS4</f>
        <v>0.389705882352941</v>
      </c>
      <c r="DT46" s="752" t="n">
        <f aca="false">CU46/BT4</f>
        <v>0.352112676056338</v>
      </c>
      <c r="DU46" s="752" t="n">
        <f aca="false">CV46/BU4</f>
        <v>0.352112676056338</v>
      </c>
      <c r="DV46" s="752" t="n">
        <f aca="false">CW46/BV4</f>
        <v>0.361702127659574</v>
      </c>
      <c r="DW46" s="752" t="n">
        <f aca="false">CX46/BW4</f>
        <v>0.361702127659574</v>
      </c>
      <c r="DX46" s="752" t="n">
        <f aca="false">CY46/BX4</f>
        <v>0.361702127659574</v>
      </c>
      <c r="DY46" s="752" t="n">
        <f aca="false">CZ46/BY4</f>
        <v>0.366071428571428</v>
      </c>
      <c r="DZ46" s="752" t="n">
        <f aca="false">DA46/BZ4</f>
        <v>0.411111111111111</v>
      </c>
    </row>
    <row r="47" customFormat="false" ht="13.5" hidden="false" customHeight="false" outlineLevel="0" collapsed="false">
      <c r="CB47" s="759" t="n">
        <v>10</v>
      </c>
      <c r="CC47" s="759" t="n">
        <v>3</v>
      </c>
      <c r="CD47" s="759" t="str">
        <f aca="false">VLOOKUP(CB47,$AB$3:$AC$21,2)&amp;"から"&amp;VLOOKUP(CC47,$BB$3:$BC$20,2)</f>
        <v>処遇加算Ⅱ特定加算Ⅱベア加算なしから新加算Ⅲ</v>
      </c>
      <c r="CE47" s="752" t="n">
        <f aca="false">BD5-AD$12</f>
        <v>0.04</v>
      </c>
      <c r="CF47" s="752" t="n">
        <f aca="false">BE5-AE$12</f>
        <v>0.04</v>
      </c>
      <c r="CG47" s="752" t="n">
        <f aca="false">BF5-AF$12</f>
        <v>0.04</v>
      </c>
      <c r="CH47" s="752" t="n">
        <f aca="false">BG5-AG$12</f>
        <v>0.022</v>
      </c>
      <c r="CI47" s="752" t="n">
        <f aca="false">BH5-AH$12</f>
        <v>0.027</v>
      </c>
      <c r="CJ47" s="752" t="n">
        <f aca="false">BI5-AI$12</f>
        <v>0.027</v>
      </c>
      <c r="CK47" s="752" t="n">
        <f aca="false">BJ5-AJ$12</f>
        <v>0.015</v>
      </c>
      <c r="CL47" s="752" t="n">
        <f aca="false">BK5-AK$12</f>
        <v>0.038</v>
      </c>
      <c r="CM47" s="752" t="n">
        <f aca="false">BL5-AL$12</f>
        <v>0.038</v>
      </c>
      <c r="CN47" s="752" t="n">
        <f aca="false">BM5-AM$12</f>
        <v>0.05</v>
      </c>
      <c r="CO47" s="752" t="n">
        <f aca="false">BN5-AN$12</f>
        <v>0.048</v>
      </c>
      <c r="CP47" s="752" t="n">
        <f aca="false">BO5-AO$12</f>
        <v>0.048</v>
      </c>
      <c r="CQ47" s="752" t="n">
        <f aca="false">BP5-AP$12</f>
        <v>0.051</v>
      </c>
      <c r="CR47" s="752" t="n">
        <f aca="false">BQ5-AQ$12</f>
        <v>0.03</v>
      </c>
      <c r="CS47" s="752" t="n">
        <f aca="false">BR5-AR$12</f>
        <v>0.03</v>
      </c>
      <c r="CT47" s="752" t="n">
        <f aca="false">BS5-AS$12</f>
        <v>0.03</v>
      </c>
      <c r="CU47" s="752" t="n">
        <f aca="false">BT5-AT$12</f>
        <v>0.008</v>
      </c>
      <c r="CV47" s="752" t="n">
        <f aca="false">BU5-AU$12</f>
        <v>0.008</v>
      </c>
      <c r="CW47" s="752" t="n">
        <f aca="false">BV5-AV$12</f>
        <v>0.006</v>
      </c>
      <c r="CX47" s="752" t="n">
        <f aca="false">BW5-AW$12</f>
        <v>0.006</v>
      </c>
      <c r="CY47" s="752" t="n">
        <f aca="false">BX5-AX$12</f>
        <v>0.006</v>
      </c>
      <c r="CZ47" s="752" t="n">
        <f aca="false">BY5-AY$12</f>
        <v>0.04</v>
      </c>
      <c r="DA47" s="752" t="n">
        <f aca="false">BZ5-AZ$12</f>
        <v>0.027</v>
      </c>
      <c r="DC47" s="759" t="s">
        <v>2228</v>
      </c>
      <c r="DD47" s="752" t="n">
        <f aca="false">CE47/BD5</f>
        <v>0.21978021978022</v>
      </c>
      <c r="DE47" s="752" t="n">
        <f aca="false">CF47/BE5</f>
        <v>0.21978021978022</v>
      </c>
      <c r="DF47" s="752" t="n">
        <f aca="false">CG47/BF5</f>
        <v>0.21978021978022</v>
      </c>
      <c r="DG47" s="752" t="n">
        <f aca="false">CH47/BG5</f>
        <v>0.278481012658228</v>
      </c>
      <c r="DH47" s="752" t="n">
        <f aca="false">CI47/BH5</f>
        <v>0.3375</v>
      </c>
      <c r="DI47" s="752" t="n">
        <f aca="false">CJ47/BI5</f>
        <v>0.3375</v>
      </c>
      <c r="DJ47" s="752" t="n">
        <f aca="false">CK47/BJ5</f>
        <v>0.227272727272727</v>
      </c>
      <c r="DK47" s="752" t="n">
        <f aca="false">CL47/BK5</f>
        <v>0.345454545454545</v>
      </c>
      <c r="DL47" s="752" t="n">
        <f aca="false">CM47/BL5</f>
        <v>0.345454545454545</v>
      </c>
      <c r="DM47" s="752" t="n">
        <f aca="false">CN47/BM5</f>
        <v>0.333333333333333</v>
      </c>
      <c r="DN47" s="752" t="n">
        <f aca="false">CO47/BN5</f>
        <v>0.358208955223881</v>
      </c>
      <c r="DO47" s="752" t="n">
        <f aca="false">CP47/BO5</f>
        <v>0.358208955223881</v>
      </c>
      <c r="DP47" s="752" t="n">
        <f aca="false">CQ47/BP5</f>
        <v>0.329032258064516</v>
      </c>
      <c r="DQ47" s="752" t="n">
        <f aca="false">CR47/BQ5</f>
        <v>0.265486725663717</v>
      </c>
      <c r="DR47" s="752" t="n">
        <f aca="false">CS47/BR5</f>
        <v>0.265486725663717</v>
      </c>
      <c r="DS47" s="752" t="n">
        <f aca="false">CT47/BS5</f>
        <v>0.265486725663717</v>
      </c>
      <c r="DT47" s="752" t="n">
        <f aca="false">CU47/BT5</f>
        <v>0.148148148148148</v>
      </c>
      <c r="DU47" s="752" t="n">
        <f aca="false">CV47/BU5</f>
        <v>0.148148148148148</v>
      </c>
      <c r="DV47" s="752" t="n">
        <f aca="false">CW47/BV5</f>
        <v>0.166666666666667</v>
      </c>
      <c r="DW47" s="752" t="n">
        <f aca="false">CX47/BW5</f>
        <v>0.166666666666667</v>
      </c>
      <c r="DX47" s="752" t="n">
        <f aca="false">CY47/BX5</f>
        <v>0.166666666666667</v>
      </c>
      <c r="DY47" s="752" t="n">
        <f aca="false">CZ47/BY5</f>
        <v>0.21978021978022</v>
      </c>
      <c r="DZ47" s="752" t="n">
        <f aca="false">DA47/BZ5</f>
        <v>0.3375</v>
      </c>
    </row>
    <row r="48" customFormat="false" ht="13.5" hidden="false" customHeight="false" outlineLevel="0" collapsed="false">
      <c r="CB48" s="759" t="n">
        <v>10</v>
      </c>
      <c r="CC48" s="759" t="n">
        <v>4</v>
      </c>
      <c r="CD48" s="759" t="str">
        <f aca="false">VLOOKUP(CB48,$AB$3:$AC$21,2)&amp;"から"&amp;VLOOKUP(CC48,$BB$3:$BC$20,2)</f>
        <v>処遇加算Ⅱ特定加算Ⅱベア加算なしから新加算Ⅳ</v>
      </c>
      <c r="CE48" s="752" t="n">
        <f aca="false">BD6-AD$12</f>
        <v>0.00299999999999997</v>
      </c>
      <c r="CF48" s="752" t="n">
        <f aca="false">BE6-AE$12</f>
        <v>0.003</v>
      </c>
      <c r="CG48" s="752" t="n">
        <f aca="false">BF6-AF$12</f>
        <v>0.003</v>
      </c>
      <c r="CH48" s="752" t="n">
        <f aca="false">BG6-AG$12</f>
        <v>0.006</v>
      </c>
      <c r="CI48" s="752" t="n">
        <f aca="false">BH6-AH$12</f>
        <v>0.011</v>
      </c>
      <c r="CJ48" s="752" t="n">
        <f aca="false">BI6-AI$12</f>
        <v>0.011</v>
      </c>
      <c r="CK48" s="752" t="n">
        <f aca="false">BJ6-AJ$12</f>
        <v>0.002</v>
      </c>
      <c r="CL48" s="752" t="n">
        <f aca="false">BK6-AK$12</f>
        <v>0.016</v>
      </c>
      <c r="CM48" s="752" t="n">
        <f aca="false">BL6-AL$12</f>
        <v>0.016</v>
      </c>
      <c r="CN48" s="752" t="n">
        <f aca="false">BM6-AM$12</f>
        <v>0.022</v>
      </c>
      <c r="CO48" s="752" t="n">
        <f aca="false">BN6-AN$12</f>
        <v>0.02</v>
      </c>
      <c r="CP48" s="752" t="n">
        <f aca="false">BO6-AO$12</f>
        <v>0.02</v>
      </c>
      <c r="CQ48" s="752" t="n">
        <f aca="false">BP6-AP$12</f>
        <v>0.021</v>
      </c>
      <c r="CR48" s="752" t="n">
        <f aca="false">BQ6-AQ$12</f>
        <v>0.00700000000000001</v>
      </c>
      <c r="CS48" s="752" t="n">
        <f aca="false">BR6-AR$12</f>
        <v>0.00700000000000001</v>
      </c>
      <c r="CT48" s="752" t="n">
        <f aca="false">BS6-AS$12</f>
        <v>0.00700000000000001</v>
      </c>
      <c r="CU48" s="752" t="n">
        <f aca="false">BT6-AT$12</f>
        <v>-0.002</v>
      </c>
      <c r="CV48" s="752" t="n">
        <f aca="false">BU6-AU$12</f>
        <v>-0.002</v>
      </c>
      <c r="CW48" s="752" t="n">
        <f aca="false">BV6-AV$12</f>
        <v>-0.000999999999999994</v>
      </c>
      <c r="CX48" s="752" t="n">
        <f aca="false">BW6-AW$12</f>
        <v>-0.000999999999999994</v>
      </c>
      <c r="CY48" s="752" t="n">
        <f aca="false">BX6-AX$12</f>
        <v>-0.000999999999999994</v>
      </c>
      <c r="CZ48" s="752" t="n">
        <f aca="false">BY6-AY$12</f>
        <v>0.003</v>
      </c>
      <c r="DA48" s="752" t="n">
        <f aca="false">BZ6-AZ$12</f>
        <v>0.011</v>
      </c>
      <c r="DC48" s="759" t="s">
        <v>2229</v>
      </c>
      <c r="DD48" s="752" t="n">
        <f aca="false">CE48/BD6</f>
        <v>0.0206896551724136</v>
      </c>
      <c r="DE48" s="752" t="n">
        <f aca="false">CF48/BE6</f>
        <v>0.0206896551724138</v>
      </c>
      <c r="DF48" s="752" t="n">
        <f aca="false">CG48/BF6</f>
        <v>0.0206896551724138</v>
      </c>
      <c r="DG48" s="752" t="n">
        <f aca="false">CH48/BG6</f>
        <v>0.0952380952380952</v>
      </c>
      <c r="DH48" s="752" t="n">
        <f aca="false">CI48/BH6</f>
        <v>0.171875</v>
      </c>
      <c r="DI48" s="752" t="n">
        <f aca="false">CJ48/BI6</f>
        <v>0.171875</v>
      </c>
      <c r="DJ48" s="752" t="n">
        <f aca="false">CK48/BJ6</f>
        <v>0.0377358490566038</v>
      </c>
      <c r="DK48" s="752" t="n">
        <f aca="false">CL48/BK6</f>
        <v>0.181818181818182</v>
      </c>
      <c r="DL48" s="752" t="n">
        <f aca="false">CM48/BL6</f>
        <v>0.181818181818182</v>
      </c>
      <c r="DM48" s="752" t="n">
        <f aca="false">CN48/BM6</f>
        <v>0.180327868852459</v>
      </c>
      <c r="DN48" s="752" t="n">
        <f aca="false">CO48/BN6</f>
        <v>0.188679245283019</v>
      </c>
      <c r="DO48" s="752" t="n">
        <f aca="false">CP48/BO6</f>
        <v>0.188679245283019</v>
      </c>
      <c r="DP48" s="752" t="n">
        <f aca="false">CQ48/BP6</f>
        <v>0.168</v>
      </c>
      <c r="DQ48" s="752" t="n">
        <f aca="false">CR48/BQ6</f>
        <v>0.0777777777777779</v>
      </c>
      <c r="DR48" s="752" t="n">
        <f aca="false">CS48/BR6</f>
        <v>0.0777777777777779</v>
      </c>
      <c r="DS48" s="752" t="n">
        <f aca="false">CT48/BS6</f>
        <v>0.0777777777777779</v>
      </c>
      <c r="DT48" s="752" t="n">
        <f aca="false">CU48/BT6</f>
        <v>-0.0454545454545455</v>
      </c>
      <c r="DU48" s="752" t="n">
        <f aca="false">CV48/BU6</f>
        <v>-0.0454545454545455</v>
      </c>
      <c r="DV48" s="752" t="n">
        <f aca="false">CW48/BV6</f>
        <v>-0.0344827586206894</v>
      </c>
      <c r="DW48" s="752" t="n">
        <f aca="false">CX48/BW6</f>
        <v>-0.0344827586206894</v>
      </c>
      <c r="DX48" s="752" t="n">
        <f aca="false">CY48/BX6</f>
        <v>-0.0344827586206894</v>
      </c>
      <c r="DY48" s="752" t="n">
        <f aca="false">CZ48/BY6</f>
        <v>0.0206896551724138</v>
      </c>
      <c r="DZ48" s="752" t="n">
        <f aca="false">DA48/BZ6</f>
        <v>0.171875</v>
      </c>
    </row>
    <row r="49" customFormat="false" ht="13.5" hidden="false" customHeight="false" outlineLevel="0" collapsed="false">
      <c r="CB49" s="759" t="n">
        <v>10</v>
      </c>
      <c r="CC49" s="759" t="n">
        <v>10</v>
      </c>
      <c r="CD49" s="759" t="str">
        <f aca="false">VLOOKUP(CB49,$AB$3:$AC$21,2)&amp;"から"&amp;VLOOKUP(CC49,$BB$3:$BC$20,2)</f>
        <v>処遇加算Ⅱ特定加算Ⅱベア加算なしから新加算Ⅴ（６）</v>
      </c>
      <c r="CE49" s="752" t="n">
        <f aca="false">BD12-AD$12</f>
        <v>0.021</v>
      </c>
      <c r="CF49" s="752" t="n">
        <f aca="false">BE12-AE$12</f>
        <v>0.021</v>
      </c>
      <c r="CG49" s="752" t="n">
        <f aca="false">BF12-AF$12</f>
        <v>0.021</v>
      </c>
      <c r="CH49" s="752" t="n">
        <f aca="false">BG12-AG$12</f>
        <v>0.01</v>
      </c>
      <c r="CI49" s="752" t="n">
        <f aca="false">BH12-AH$12</f>
        <v>0.01</v>
      </c>
      <c r="CJ49" s="752" t="n">
        <f aca="false">BI12-AI$12</f>
        <v>0.01</v>
      </c>
      <c r="CK49" s="752" t="n">
        <f aca="false">BJ12-AJ$12</f>
        <v>0.00900000000000001</v>
      </c>
      <c r="CL49" s="752" t="n">
        <f aca="false">BK12-AK$12</f>
        <v>0.013</v>
      </c>
      <c r="CM49" s="752" t="n">
        <f aca="false">BL12-AL$12</f>
        <v>0.013</v>
      </c>
      <c r="CN49" s="752" t="n">
        <f aca="false">BM12-AM$12</f>
        <v>0.023</v>
      </c>
      <c r="CO49" s="752" t="n">
        <f aca="false">BN12-AN$12</f>
        <v>0.015</v>
      </c>
      <c r="CP49" s="752" t="n">
        <f aca="false">BO12-AO$12</f>
        <v>0.015</v>
      </c>
      <c r="CQ49" s="752" t="n">
        <f aca="false">BP12-AP$12</f>
        <v>0.021</v>
      </c>
      <c r="CR49" s="752" t="n">
        <f aca="false">BQ12-AQ$12</f>
        <v>0.014</v>
      </c>
      <c r="CS49" s="752" t="n">
        <f aca="false">BR12-AR$12</f>
        <v>0.014</v>
      </c>
      <c r="CT49" s="752" t="n">
        <f aca="false">BS12-AS$12</f>
        <v>0.014</v>
      </c>
      <c r="CU49" s="752" t="n">
        <f aca="false">BT12-AT$12</f>
        <v>0.00699999999999999</v>
      </c>
      <c r="CV49" s="752" t="n">
        <f aca="false">BU12-AU$12</f>
        <v>0.00699999999999999</v>
      </c>
      <c r="CW49" s="752" t="n">
        <f aca="false">BV12-AV$12</f>
        <v>0.005</v>
      </c>
      <c r="CX49" s="752" t="n">
        <f aca="false">BW12-AW$12</f>
        <v>0.005</v>
      </c>
      <c r="CY49" s="752" t="n">
        <f aca="false">BX12-AX$12</f>
        <v>0.005</v>
      </c>
      <c r="CZ49" s="752" t="n">
        <f aca="false">BY12-AY$12</f>
        <v>0.021</v>
      </c>
      <c r="DA49" s="752" t="n">
        <f aca="false">BZ12-AZ$12</f>
        <v>0.01</v>
      </c>
      <c r="DC49" s="759" t="s">
        <v>2230</v>
      </c>
      <c r="DD49" s="752" t="n">
        <f aca="false">CE49/BD12</f>
        <v>0.128834355828221</v>
      </c>
      <c r="DE49" s="752" t="n">
        <f aca="false">CF49/BE12</f>
        <v>0.128834355828221</v>
      </c>
      <c r="DF49" s="752" t="n">
        <f aca="false">CG49/BF12</f>
        <v>0.128834355828221</v>
      </c>
      <c r="DG49" s="752" t="n">
        <f aca="false">CH49/BG12</f>
        <v>0.149253731343284</v>
      </c>
      <c r="DH49" s="752" t="n">
        <f aca="false">CI49/BH12</f>
        <v>0.158730158730159</v>
      </c>
      <c r="DI49" s="752" t="n">
        <f aca="false">CJ49/BI12</f>
        <v>0.158730158730159</v>
      </c>
      <c r="DJ49" s="752" t="n">
        <f aca="false">CK49/BJ12</f>
        <v>0.15</v>
      </c>
      <c r="DK49" s="752" t="n">
        <f aca="false">CL49/BK12</f>
        <v>0.152941176470588</v>
      </c>
      <c r="DL49" s="752" t="n">
        <f aca="false">CM49/BL12</f>
        <v>0.152941176470588</v>
      </c>
      <c r="DM49" s="752" t="n">
        <f aca="false">CN49/BM12</f>
        <v>0.186991869918699</v>
      </c>
      <c r="DN49" s="752" t="n">
        <f aca="false">CO49/BN12</f>
        <v>0.148514851485149</v>
      </c>
      <c r="DO49" s="752" t="n">
        <f aca="false">CP49/BO12</f>
        <v>0.148514851485149</v>
      </c>
      <c r="DP49" s="752" t="n">
        <f aca="false">CQ49/BP12</f>
        <v>0.168</v>
      </c>
      <c r="DQ49" s="752" t="n">
        <f aca="false">CR49/BQ12</f>
        <v>0.144329896907217</v>
      </c>
      <c r="DR49" s="752" t="n">
        <f aca="false">CS49/BR12</f>
        <v>0.144329896907217</v>
      </c>
      <c r="DS49" s="752" t="n">
        <f aca="false">CT49/BS12</f>
        <v>0.144329896907217</v>
      </c>
      <c r="DT49" s="752" t="n">
        <f aca="false">CU49/BT12</f>
        <v>0.132075471698113</v>
      </c>
      <c r="DU49" s="752" t="n">
        <f aca="false">CV49/BU12</f>
        <v>0.132075471698113</v>
      </c>
      <c r="DV49" s="752" t="n">
        <f aca="false">CW49/BV12</f>
        <v>0.142857142857143</v>
      </c>
      <c r="DW49" s="752" t="n">
        <f aca="false">CX49/BW12</f>
        <v>0.142857142857143</v>
      </c>
      <c r="DX49" s="752" t="n">
        <f aca="false">CY49/BX12</f>
        <v>0.142857142857143</v>
      </c>
      <c r="DY49" s="752" t="n">
        <f aca="false">CZ49/BY12</f>
        <v>0.128834355828221</v>
      </c>
      <c r="DZ49" s="752" t="n">
        <f aca="false">DA49/BZ12</f>
        <v>0.158730158730159</v>
      </c>
    </row>
    <row r="50" customFormat="false" ht="13.5" hidden="false" customHeight="false" outlineLevel="0" collapsed="false">
      <c r="CB50" s="759" t="n">
        <v>11</v>
      </c>
      <c r="CC50" s="759" t="n">
        <v>1</v>
      </c>
      <c r="CD50" s="759" t="str">
        <f aca="false">VLOOKUP(CB50,$AB$3:$AC$21,2)&amp;"から"&amp;VLOOKUP(CC50,$BB$3:$BC$20,2)</f>
        <v>処遇加算Ⅱ特定加算なしベア加算から新加算Ⅰ</v>
      </c>
      <c r="CE50" s="752" t="n">
        <f aca="false">BD3-AD$13</f>
        <v>0.121</v>
      </c>
      <c r="CF50" s="752" t="n">
        <f aca="false">BE3-AE$13</f>
        <v>0.121</v>
      </c>
      <c r="CG50" s="752" t="n">
        <f aca="false">BF3-AF$13</f>
        <v>0.121</v>
      </c>
      <c r="CH50" s="752" t="n">
        <f aca="false">BG3-AG$13</f>
        <v>0.047</v>
      </c>
      <c r="CI50" s="752" t="n">
        <f aca="false">BH3-AH$13</f>
        <v>0.038</v>
      </c>
      <c r="CJ50" s="752" t="n">
        <f aca="false">BI3-AI$13</f>
        <v>0.038</v>
      </c>
      <c r="CK50" s="752" t="n">
        <f aca="false">BJ3-AJ$13</f>
        <v>0.042</v>
      </c>
      <c r="CL50" s="752" t="n">
        <f aca="false">BK3-AK$13</f>
        <v>0.053</v>
      </c>
      <c r="CM50" s="752" t="n">
        <f aca="false">BL3-AL$13</f>
        <v>0.053</v>
      </c>
      <c r="CN50" s="752" t="n">
        <f aca="false">BM3-AM$13</f>
        <v>0.082</v>
      </c>
      <c r="CO50" s="752" t="n">
        <f aca="false">BN3-AN$13</f>
        <v>0.058</v>
      </c>
      <c r="CP50" s="752" t="n">
        <f aca="false">BO3-AO$13</f>
        <v>0.058</v>
      </c>
      <c r="CQ50" s="752" t="n">
        <f aca="false">BP3-AP$13</f>
        <v>0.082</v>
      </c>
      <c r="CR50" s="752" t="n">
        <f aca="false">BQ3-AQ$13</f>
        <v>0.064</v>
      </c>
      <c r="CS50" s="752" t="n">
        <f aca="false">BR3-AR$13</f>
        <v>0.064</v>
      </c>
      <c r="CT50" s="752" t="n">
        <f aca="false">BS3-AS$13</f>
        <v>0.064</v>
      </c>
      <c r="CU50" s="752" t="n">
        <f aca="false">BT3-AT$13</f>
        <v>0.038</v>
      </c>
      <c r="CV50" s="752" t="n">
        <f aca="false">BU3-AU$13</f>
        <v>0.038</v>
      </c>
      <c r="CW50" s="752" t="n">
        <f aca="false">BV3-AV$13</f>
        <v>0.027</v>
      </c>
      <c r="CX50" s="752" t="n">
        <f aca="false">BW3-AW$13</f>
        <v>0.027</v>
      </c>
      <c r="CY50" s="752" t="n">
        <f aca="false">BX3-AX$13</f>
        <v>0.027</v>
      </c>
      <c r="CZ50" s="752" t="n">
        <f aca="false">BY3-AY$13</f>
        <v>0.121</v>
      </c>
      <c r="DA50" s="752" t="n">
        <f aca="false">BZ3-AZ$13</f>
        <v>0.038</v>
      </c>
      <c r="DC50" s="759" t="s">
        <v>2231</v>
      </c>
      <c r="DD50" s="752" t="n">
        <f aca="false">CE50/BD3</f>
        <v>0.493877551020408</v>
      </c>
      <c r="DE50" s="752" t="n">
        <f aca="false">CF50/BE3</f>
        <v>0.493877551020408</v>
      </c>
      <c r="DF50" s="752" t="n">
        <f aca="false">CG50/BF3</f>
        <v>0.493877551020408</v>
      </c>
      <c r="DG50" s="752" t="n">
        <f aca="false">CH50/BG3</f>
        <v>0.47</v>
      </c>
      <c r="DH50" s="752" t="n">
        <f aca="false">CI50/BH3</f>
        <v>0.41304347826087</v>
      </c>
      <c r="DI50" s="752" t="n">
        <f aca="false">CJ50/BI3</f>
        <v>0.41304347826087</v>
      </c>
      <c r="DJ50" s="752" t="n">
        <f aca="false">CK50/BJ3</f>
        <v>0.488372093023256</v>
      </c>
      <c r="DK50" s="752" t="n">
        <f aca="false">CL50/BK3</f>
        <v>0.4140625</v>
      </c>
      <c r="DL50" s="752" t="n">
        <f aca="false">CM50/BL3</f>
        <v>0.4140625</v>
      </c>
      <c r="DM50" s="752" t="n">
        <f aca="false">CN50/BM3</f>
        <v>0.453038674033149</v>
      </c>
      <c r="DN50" s="752" t="n">
        <f aca="false">CO50/BN3</f>
        <v>0.389261744966443</v>
      </c>
      <c r="DO50" s="752" t="n">
        <f aca="false">CP50/BO3</f>
        <v>0.389261744966443</v>
      </c>
      <c r="DP50" s="752" t="n">
        <f aca="false">CQ50/BP3</f>
        <v>0.440860215053763</v>
      </c>
      <c r="DQ50" s="752" t="n">
        <f aca="false">CR50/BQ3</f>
        <v>0.457142857142857</v>
      </c>
      <c r="DR50" s="752" t="n">
        <f aca="false">CS50/BR3</f>
        <v>0.457142857142857</v>
      </c>
      <c r="DS50" s="752" t="n">
        <f aca="false">CT50/BS3</f>
        <v>0.457142857142857</v>
      </c>
      <c r="DT50" s="752" t="n">
        <f aca="false">CU50/BT3</f>
        <v>0.506666666666667</v>
      </c>
      <c r="DU50" s="752" t="n">
        <f aca="false">CV50/BU3</f>
        <v>0.506666666666667</v>
      </c>
      <c r="DV50" s="752" t="n">
        <f aca="false">CW50/BV3</f>
        <v>0.529411764705882</v>
      </c>
      <c r="DW50" s="752" t="n">
        <f aca="false">CX50/BW3</f>
        <v>0.529411764705882</v>
      </c>
      <c r="DX50" s="752" t="n">
        <f aca="false">CY50/BX3</f>
        <v>0.529411764705882</v>
      </c>
      <c r="DY50" s="752" t="n">
        <f aca="false">CZ50/BY3</f>
        <v>0.493877551020408</v>
      </c>
      <c r="DZ50" s="752" t="n">
        <f aca="false">DA50/BZ3</f>
        <v>0.41304347826087</v>
      </c>
    </row>
    <row r="51" customFormat="false" ht="13.5" hidden="false" customHeight="false" outlineLevel="0" collapsed="false">
      <c r="CB51" s="759" t="n">
        <v>11</v>
      </c>
      <c r="CC51" s="759" t="n">
        <v>2</v>
      </c>
      <c r="CD51" s="759" t="str">
        <f aca="false">VLOOKUP(CB51,$AB$3:$AC$21,2)&amp;"から"&amp;VLOOKUP(CC51,$BB$3:$BC$20,2)</f>
        <v>処遇加算Ⅱ特定加算なしベア加算から新加算Ⅱ</v>
      </c>
      <c r="CE51" s="752" t="n">
        <f aca="false">BD4-AD$13</f>
        <v>0.1</v>
      </c>
      <c r="CF51" s="752" t="n">
        <f aca="false">BE4-AE$13</f>
        <v>0.1</v>
      </c>
      <c r="CG51" s="752" t="n">
        <f aca="false">BF4-AF$13</f>
        <v>0.1</v>
      </c>
      <c r="CH51" s="752" t="n">
        <f aca="false">BG4-AG$13</f>
        <v>0.041</v>
      </c>
      <c r="CI51" s="752" t="n">
        <f aca="false">BH4-AH$13</f>
        <v>0.036</v>
      </c>
      <c r="CJ51" s="752" t="n">
        <f aca="false">BI4-AI$13</f>
        <v>0.036</v>
      </c>
      <c r="CK51" s="752" t="n">
        <f aca="false">BJ4-AJ$13</f>
        <v>0.039</v>
      </c>
      <c r="CL51" s="752" t="n">
        <f aca="false">BK4-AK$13</f>
        <v>0.047</v>
      </c>
      <c r="CM51" s="752" t="n">
        <f aca="false">BL4-AL$13</f>
        <v>0.047</v>
      </c>
      <c r="CN51" s="752" t="n">
        <f aca="false">BM4-AM$13</f>
        <v>0.075</v>
      </c>
      <c r="CO51" s="752" t="n">
        <f aca="false">BN4-AN$13</f>
        <v>0.055</v>
      </c>
      <c r="CP51" s="752" t="n">
        <f aca="false">BO4-AO$13</f>
        <v>0.055</v>
      </c>
      <c r="CQ51" s="752" t="n">
        <f aca="false">BP4-AP$13</f>
        <v>0.074</v>
      </c>
      <c r="CR51" s="752" t="n">
        <f aca="false">BQ4-AQ$13</f>
        <v>0.06</v>
      </c>
      <c r="CS51" s="752" t="n">
        <f aca="false">BR4-AR$13</f>
        <v>0.06</v>
      </c>
      <c r="CT51" s="752" t="n">
        <f aca="false">BS4-AS$13</f>
        <v>0.06</v>
      </c>
      <c r="CU51" s="752" t="n">
        <f aca="false">BT4-AT$13</f>
        <v>0.034</v>
      </c>
      <c r="CV51" s="752" t="n">
        <f aca="false">BU4-AU$13</f>
        <v>0.034</v>
      </c>
      <c r="CW51" s="752" t="n">
        <f aca="false">BV4-AV$13</f>
        <v>0.023</v>
      </c>
      <c r="CX51" s="752" t="n">
        <f aca="false">BW4-AW$13</f>
        <v>0.023</v>
      </c>
      <c r="CY51" s="752" t="n">
        <f aca="false">BX4-AX$13</f>
        <v>0.023</v>
      </c>
      <c r="CZ51" s="752" t="n">
        <f aca="false">BY4-AY$13</f>
        <v>0.1</v>
      </c>
      <c r="DA51" s="752" t="n">
        <f aca="false">BZ4-AZ$13</f>
        <v>0.036</v>
      </c>
      <c r="DC51" s="759" t="s">
        <v>2232</v>
      </c>
      <c r="DD51" s="752" t="n">
        <f aca="false">CE51/BD4</f>
        <v>0.446428571428571</v>
      </c>
      <c r="DE51" s="752" t="n">
        <f aca="false">CF51/BE4</f>
        <v>0.446428571428571</v>
      </c>
      <c r="DF51" s="752" t="n">
        <f aca="false">CG51/BF4</f>
        <v>0.446428571428571</v>
      </c>
      <c r="DG51" s="752" t="n">
        <f aca="false">CH51/BG4</f>
        <v>0.436170212765957</v>
      </c>
      <c r="DH51" s="752" t="n">
        <f aca="false">CI51/BH4</f>
        <v>0.4</v>
      </c>
      <c r="DI51" s="752" t="n">
        <f aca="false">CJ51/BI4</f>
        <v>0.4</v>
      </c>
      <c r="DJ51" s="752" t="n">
        <f aca="false">CK51/BJ4</f>
        <v>0.469879518072289</v>
      </c>
      <c r="DK51" s="752" t="n">
        <f aca="false">CL51/BK4</f>
        <v>0.385245901639344</v>
      </c>
      <c r="DL51" s="752" t="n">
        <f aca="false">CM51/BL4</f>
        <v>0.385245901639344</v>
      </c>
      <c r="DM51" s="752" t="n">
        <f aca="false">CN51/BM4</f>
        <v>0.431034482758621</v>
      </c>
      <c r="DN51" s="752" t="n">
        <f aca="false">CO51/BN4</f>
        <v>0.376712328767123</v>
      </c>
      <c r="DO51" s="752" t="n">
        <f aca="false">CP51/BO4</f>
        <v>0.376712328767123</v>
      </c>
      <c r="DP51" s="752" t="n">
        <f aca="false">CQ51/BP4</f>
        <v>0.415730337078652</v>
      </c>
      <c r="DQ51" s="752" t="n">
        <f aca="false">CR51/BQ4</f>
        <v>0.441176470588235</v>
      </c>
      <c r="DR51" s="752" t="n">
        <f aca="false">CS51/BR4</f>
        <v>0.441176470588235</v>
      </c>
      <c r="DS51" s="752" t="n">
        <f aca="false">CT51/BS4</f>
        <v>0.441176470588235</v>
      </c>
      <c r="DT51" s="752" t="n">
        <f aca="false">CU51/BT4</f>
        <v>0.47887323943662</v>
      </c>
      <c r="DU51" s="752" t="n">
        <f aca="false">CV51/BU4</f>
        <v>0.47887323943662</v>
      </c>
      <c r="DV51" s="752" t="n">
        <f aca="false">CW51/BV4</f>
        <v>0.489361702127659</v>
      </c>
      <c r="DW51" s="752" t="n">
        <f aca="false">CX51/BW4</f>
        <v>0.489361702127659</v>
      </c>
      <c r="DX51" s="752" t="n">
        <f aca="false">CY51/BX4</f>
        <v>0.489361702127659</v>
      </c>
      <c r="DY51" s="752" t="n">
        <f aca="false">CZ51/BY4</f>
        <v>0.446428571428571</v>
      </c>
      <c r="DZ51" s="752" t="n">
        <f aca="false">DA51/BZ4</f>
        <v>0.4</v>
      </c>
    </row>
    <row r="52" customFormat="false" ht="13.5" hidden="false" customHeight="false" outlineLevel="0" collapsed="false">
      <c r="CB52" s="759" t="n">
        <v>11</v>
      </c>
      <c r="CC52" s="759" t="n">
        <v>3</v>
      </c>
      <c r="CD52" s="759" t="str">
        <f aca="false">VLOOKUP(CB52,$AB$3:$AC$21,2)&amp;"から"&amp;VLOOKUP(CC52,$BB$3:$BC$20,2)</f>
        <v>処遇加算Ⅱ特定加算なしベア加算から新加算Ⅲ</v>
      </c>
      <c r="CE52" s="752" t="n">
        <f aca="false">BD5-AD$13</f>
        <v>0.058</v>
      </c>
      <c r="CF52" s="752" t="n">
        <f aca="false">BE5-AE$13</f>
        <v>0.058</v>
      </c>
      <c r="CG52" s="752" t="n">
        <f aca="false">BF5-AF$13</f>
        <v>0.058</v>
      </c>
      <c r="CH52" s="752" t="n">
        <f aca="false">BG5-AG$13</f>
        <v>0.026</v>
      </c>
      <c r="CI52" s="752" t="n">
        <f aca="false">BH5-AH$13</f>
        <v>0.026</v>
      </c>
      <c r="CJ52" s="752" t="n">
        <f aca="false">BI5-AI$13</f>
        <v>0.026</v>
      </c>
      <c r="CK52" s="752" t="n">
        <f aca="false">BJ5-AJ$13</f>
        <v>0.022</v>
      </c>
      <c r="CL52" s="752" t="n">
        <f aca="false">BK5-AK$13</f>
        <v>0.035</v>
      </c>
      <c r="CM52" s="752" t="n">
        <f aca="false">BL5-AL$13</f>
        <v>0.035</v>
      </c>
      <c r="CN52" s="752" t="n">
        <f aca="false">BM5-AM$13</f>
        <v>0.051</v>
      </c>
      <c r="CO52" s="752" t="n">
        <f aca="false">BN5-AN$13</f>
        <v>0.043</v>
      </c>
      <c r="CP52" s="752" t="n">
        <f aca="false">BO5-AO$13</f>
        <v>0.043</v>
      </c>
      <c r="CQ52" s="752" t="n">
        <f aca="false">BP5-AP$13</f>
        <v>0.051</v>
      </c>
      <c r="CR52" s="752" t="n">
        <f aca="false">BQ5-AQ$13</f>
        <v>0.037</v>
      </c>
      <c r="CS52" s="752" t="n">
        <f aca="false">BR5-AR$13</f>
        <v>0.037</v>
      </c>
      <c r="CT52" s="752" t="n">
        <f aca="false">BS5-AS$13</f>
        <v>0.037</v>
      </c>
      <c r="CU52" s="752" t="n">
        <f aca="false">BT5-AT$13</f>
        <v>0.017</v>
      </c>
      <c r="CV52" s="752" t="n">
        <f aca="false">BU5-AU$13</f>
        <v>0.017</v>
      </c>
      <c r="CW52" s="752" t="n">
        <f aca="false">BV5-AV$13</f>
        <v>0.012</v>
      </c>
      <c r="CX52" s="752" t="n">
        <f aca="false">BW5-AW$13</f>
        <v>0.012</v>
      </c>
      <c r="CY52" s="752" t="n">
        <f aca="false">BX5-AX$13</f>
        <v>0.012</v>
      </c>
      <c r="CZ52" s="752" t="n">
        <f aca="false">BY5-AY$13</f>
        <v>0.058</v>
      </c>
      <c r="DA52" s="752" t="n">
        <f aca="false">BZ5-AZ$13</f>
        <v>0.026</v>
      </c>
      <c r="DC52" s="759" t="s">
        <v>2233</v>
      </c>
      <c r="DD52" s="752" t="n">
        <f aca="false">CE52/BD5</f>
        <v>0.318681318681319</v>
      </c>
      <c r="DE52" s="752" t="n">
        <f aca="false">CF52/BE5</f>
        <v>0.318681318681319</v>
      </c>
      <c r="DF52" s="752" t="n">
        <f aca="false">CG52/BF5</f>
        <v>0.318681318681319</v>
      </c>
      <c r="DG52" s="752" t="n">
        <f aca="false">CH52/BG5</f>
        <v>0.329113924050633</v>
      </c>
      <c r="DH52" s="752" t="n">
        <f aca="false">CI52/BH5</f>
        <v>0.325</v>
      </c>
      <c r="DI52" s="752" t="n">
        <f aca="false">CJ52/BI5</f>
        <v>0.325</v>
      </c>
      <c r="DJ52" s="752" t="n">
        <f aca="false">CK52/BJ5</f>
        <v>0.333333333333333</v>
      </c>
      <c r="DK52" s="752" t="n">
        <f aca="false">CL52/BK5</f>
        <v>0.318181818181818</v>
      </c>
      <c r="DL52" s="752" t="n">
        <f aca="false">CM52/BL5</f>
        <v>0.318181818181818</v>
      </c>
      <c r="DM52" s="752" t="n">
        <f aca="false">CN52/BM5</f>
        <v>0.34</v>
      </c>
      <c r="DN52" s="752" t="n">
        <f aca="false">CO52/BN5</f>
        <v>0.32089552238806</v>
      </c>
      <c r="DO52" s="752" t="n">
        <f aca="false">CP52/BO5</f>
        <v>0.32089552238806</v>
      </c>
      <c r="DP52" s="752" t="n">
        <f aca="false">CQ52/BP5</f>
        <v>0.329032258064516</v>
      </c>
      <c r="DQ52" s="752" t="n">
        <f aca="false">CR52/BQ5</f>
        <v>0.327433628318584</v>
      </c>
      <c r="DR52" s="752" t="n">
        <f aca="false">CS52/BR5</f>
        <v>0.327433628318584</v>
      </c>
      <c r="DS52" s="752" t="n">
        <f aca="false">CT52/BS5</f>
        <v>0.327433628318584</v>
      </c>
      <c r="DT52" s="752" t="n">
        <f aca="false">CU52/BT5</f>
        <v>0.314814814814815</v>
      </c>
      <c r="DU52" s="752" t="n">
        <f aca="false">CV52/BU5</f>
        <v>0.314814814814815</v>
      </c>
      <c r="DV52" s="752" t="n">
        <f aca="false">CW52/BV5</f>
        <v>0.333333333333333</v>
      </c>
      <c r="DW52" s="752" t="n">
        <f aca="false">CX52/BW5</f>
        <v>0.333333333333333</v>
      </c>
      <c r="DX52" s="752" t="n">
        <f aca="false">CY52/BX5</f>
        <v>0.333333333333333</v>
      </c>
      <c r="DY52" s="752" t="n">
        <f aca="false">CZ52/BY5</f>
        <v>0.318681318681319</v>
      </c>
      <c r="DZ52" s="752" t="n">
        <f aca="false">DA52/BZ5</f>
        <v>0.325</v>
      </c>
    </row>
    <row r="53" customFormat="false" ht="13.5" hidden="false" customHeight="false" outlineLevel="0" collapsed="false">
      <c r="CB53" s="759" t="n">
        <v>11</v>
      </c>
      <c r="CC53" s="759" t="n">
        <v>4</v>
      </c>
      <c r="CD53" s="759" t="str">
        <f aca="false">VLOOKUP(CB53,$AB$3:$AC$21,2)&amp;"から"&amp;VLOOKUP(CC53,$BB$3:$BC$20,2)</f>
        <v>処遇加算Ⅱ特定加算なしベア加算から新加算Ⅳ</v>
      </c>
      <c r="CE53" s="752" t="n">
        <f aca="false">BD6-AD$13</f>
        <v>0.021</v>
      </c>
      <c r="CF53" s="752" t="n">
        <f aca="false">BE6-AE$13</f>
        <v>0.021</v>
      </c>
      <c r="CG53" s="752" t="n">
        <f aca="false">BF6-AF$13</f>
        <v>0.021</v>
      </c>
      <c r="CH53" s="752" t="n">
        <f aca="false">BG6-AG$13</f>
        <v>0.01</v>
      </c>
      <c r="CI53" s="752" t="n">
        <f aca="false">BH6-AH$13</f>
        <v>0.01</v>
      </c>
      <c r="CJ53" s="752" t="n">
        <f aca="false">BI6-AI$13</f>
        <v>0.01</v>
      </c>
      <c r="CK53" s="752" t="n">
        <f aca="false">BJ6-AJ$13</f>
        <v>0.009</v>
      </c>
      <c r="CL53" s="752" t="n">
        <f aca="false">BK6-AK$13</f>
        <v>0.013</v>
      </c>
      <c r="CM53" s="752" t="n">
        <f aca="false">BL6-AL$13</f>
        <v>0.013</v>
      </c>
      <c r="CN53" s="752" t="n">
        <f aca="false">BM6-AM$13</f>
        <v>0.023</v>
      </c>
      <c r="CO53" s="752" t="n">
        <f aca="false">BN6-AN$13</f>
        <v>0.015</v>
      </c>
      <c r="CP53" s="752" t="n">
        <f aca="false">BO6-AO$13</f>
        <v>0.015</v>
      </c>
      <c r="CQ53" s="752" t="n">
        <f aca="false">BP6-AP$13</f>
        <v>0.021</v>
      </c>
      <c r="CR53" s="752" t="n">
        <f aca="false">BQ6-AQ$13</f>
        <v>0.014</v>
      </c>
      <c r="CS53" s="752" t="n">
        <f aca="false">BR6-AR$13</f>
        <v>0.014</v>
      </c>
      <c r="CT53" s="752" t="n">
        <f aca="false">BS6-AS$13</f>
        <v>0.014</v>
      </c>
      <c r="CU53" s="752" t="n">
        <f aca="false">BT6-AT$13</f>
        <v>0.007</v>
      </c>
      <c r="CV53" s="752" t="n">
        <f aca="false">BU6-AU$13</f>
        <v>0.007</v>
      </c>
      <c r="CW53" s="752" t="n">
        <f aca="false">BV6-AV$13</f>
        <v>0.005</v>
      </c>
      <c r="CX53" s="752" t="n">
        <f aca="false">BW6-AW$13</f>
        <v>0.005</v>
      </c>
      <c r="CY53" s="752" t="n">
        <f aca="false">BX6-AX$13</f>
        <v>0.005</v>
      </c>
      <c r="CZ53" s="752" t="n">
        <f aca="false">BY6-AY$13</f>
        <v>0.021</v>
      </c>
      <c r="DA53" s="752" t="n">
        <f aca="false">BZ6-AZ$13</f>
        <v>0.01</v>
      </c>
      <c r="DC53" s="759" t="s">
        <v>2234</v>
      </c>
      <c r="DD53" s="752" t="n">
        <f aca="false">CE53/BD6</f>
        <v>0.144827586206897</v>
      </c>
      <c r="DE53" s="752" t="n">
        <f aca="false">CF53/BE6</f>
        <v>0.144827586206897</v>
      </c>
      <c r="DF53" s="752" t="n">
        <f aca="false">CG53/BF6</f>
        <v>0.144827586206897</v>
      </c>
      <c r="DG53" s="752" t="n">
        <f aca="false">CH53/BG6</f>
        <v>0.158730158730159</v>
      </c>
      <c r="DH53" s="752" t="n">
        <f aca="false">CI53/BH6</f>
        <v>0.15625</v>
      </c>
      <c r="DI53" s="752" t="n">
        <f aca="false">CJ53/BI6</f>
        <v>0.15625</v>
      </c>
      <c r="DJ53" s="752" t="n">
        <f aca="false">CK53/BJ6</f>
        <v>0.169811320754717</v>
      </c>
      <c r="DK53" s="752" t="n">
        <f aca="false">CL53/BK6</f>
        <v>0.147727272727273</v>
      </c>
      <c r="DL53" s="752" t="n">
        <f aca="false">CM53/BL6</f>
        <v>0.147727272727273</v>
      </c>
      <c r="DM53" s="752" t="n">
        <f aca="false">CN53/BM6</f>
        <v>0.188524590163934</v>
      </c>
      <c r="DN53" s="752" t="n">
        <f aca="false">CO53/BN6</f>
        <v>0.141509433962264</v>
      </c>
      <c r="DO53" s="752" t="n">
        <f aca="false">CP53/BO6</f>
        <v>0.141509433962264</v>
      </c>
      <c r="DP53" s="752" t="n">
        <f aca="false">CQ53/BP6</f>
        <v>0.168</v>
      </c>
      <c r="DQ53" s="752" t="n">
        <f aca="false">CR53/BQ6</f>
        <v>0.155555555555556</v>
      </c>
      <c r="DR53" s="752" t="n">
        <f aca="false">CS53/BR6</f>
        <v>0.155555555555556</v>
      </c>
      <c r="DS53" s="752" t="n">
        <f aca="false">CT53/BS6</f>
        <v>0.155555555555556</v>
      </c>
      <c r="DT53" s="752" t="n">
        <f aca="false">CU53/BT6</f>
        <v>0.159090909090909</v>
      </c>
      <c r="DU53" s="752" t="n">
        <f aca="false">CV53/BU6</f>
        <v>0.159090909090909</v>
      </c>
      <c r="DV53" s="752" t="n">
        <f aca="false">CW53/BV6</f>
        <v>0.172413793103448</v>
      </c>
      <c r="DW53" s="752" t="n">
        <f aca="false">CX53/BW6</f>
        <v>0.172413793103448</v>
      </c>
      <c r="DX53" s="752" t="n">
        <f aca="false">CY53/BX6</f>
        <v>0.172413793103448</v>
      </c>
      <c r="DY53" s="752" t="n">
        <f aca="false">CZ53/BY6</f>
        <v>0.144827586206897</v>
      </c>
      <c r="DZ53" s="752" t="n">
        <f aca="false">DA53/BZ6</f>
        <v>0.15625</v>
      </c>
    </row>
    <row r="54" customFormat="false" ht="13.5" hidden="false" customHeight="false" outlineLevel="0" collapsed="false">
      <c r="CB54" s="759" t="n">
        <v>12</v>
      </c>
      <c r="CC54" s="759" t="n">
        <v>1</v>
      </c>
      <c r="CD54" s="759" t="str">
        <f aca="false">VLOOKUP(CB54,$AB$3:$AC$21,2)&amp;"から"&amp;VLOOKUP(CC54,$BB$3:$BC$20,2)</f>
        <v>処遇加算Ⅱ特定加算なしベア加算なしから新加算Ⅰ</v>
      </c>
      <c r="CE54" s="752" t="n">
        <f aca="false">BD3-AD$14</f>
        <v>0.145</v>
      </c>
      <c r="CF54" s="752" t="n">
        <f aca="false">BE3-AE$14</f>
        <v>0.145</v>
      </c>
      <c r="CG54" s="752" t="n">
        <f aca="false">BF3-AF$14</f>
        <v>0.145</v>
      </c>
      <c r="CH54" s="752" t="n">
        <f aca="false">BG3-AG$14</f>
        <v>0.058</v>
      </c>
      <c r="CI54" s="752" t="n">
        <f aca="false">BH3-AH$14</f>
        <v>0.049</v>
      </c>
      <c r="CJ54" s="752" t="n">
        <f aca="false">BI3-AI$14</f>
        <v>0.049</v>
      </c>
      <c r="CK54" s="752" t="n">
        <f aca="false">BJ3-AJ$14</f>
        <v>0.052</v>
      </c>
      <c r="CL54" s="752" t="n">
        <f aca="false">BK3-AK$14</f>
        <v>0.068</v>
      </c>
      <c r="CM54" s="752" t="n">
        <f aca="false">BL3-AL$14</f>
        <v>0.068</v>
      </c>
      <c r="CN54" s="752" t="n">
        <f aca="false">BM3-AM$14</f>
        <v>0.105</v>
      </c>
      <c r="CO54" s="752" t="n">
        <f aca="false">BN3-AN$14</f>
        <v>0.075</v>
      </c>
      <c r="CP54" s="752" t="n">
        <f aca="false">BO3-AO$14</f>
        <v>0.075</v>
      </c>
      <c r="CQ54" s="752" t="n">
        <f aca="false">BP3-AP$14</f>
        <v>0.105</v>
      </c>
      <c r="CR54" s="752" t="n">
        <f aca="false">BQ3-AQ$14</f>
        <v>0.08</v>
      </c>
      <c r="CS54" s="752" t="n">
        <f aca="false">BR3-AR$14</f>
        <v>0.08</v>
      </c>
      <c r="CT54" s="752" t="n">
        <f aca="false">BS3-AS$14</f>
        <v>0.08</v>
      </c>
      <c r="CU54" s="752" t="n">
        <f aca="false">BT3-AT$14</f>
        <v>0.046</v>
      </c>
      <c r="CV54" s="752" t="n">
        <f aca="false">BU3-AU$14</f>
        <v>0.046</v>
      </c>
      <c r="CW54" s="752" t="n">
        <f aca="false">BV3-AV$14</f>
        <v>0.032</v>
      </c>
      <c r="CX54" s="752" t="n">
        <f aca="false">BW3-AW$14</f>
        <v>0.032</v>
      </c>
      <c r="CY54" s="752" t="n">
        <f aca="false">BX3-AX$14</f>
        <v>0.032</v>
      </c>
      <c r="CZ54" s="752" t="n">
        <f aca="false">BY3-AY$14</f>
        <v>0.145</v>
      </c>
      <c r="DA54" s="752" t="n">
        <f aca="false">BZ3-AZ$14</f>
        <v>0.049</v>
      </c>
      <c r="DC54" s="759" t="s">
        <v>2235</v>
      </c>
      <c r="DD54" s="752" t="n">
        <f aca="false">CE54/BD3</f>
        <v>0.591836734693878</v>
      </c>
      <c r="DE54" s="752" t="n">
        <f aca="false">CF54/BE3</f>
        <v>0.591836734693878</v>
      </c>
      <c r="DF54" s="752" t="n">
        <f aca="false">CG54/BF3</f>
        <v>0.591836734693878</v>
      </c>
      <c r="DG54" s="752" t="n">
        <f aca="false">CH54/BG3</f>
        <v>0.58</v>
      </c>
      <c r="DH54" s="752" t="n">
        <f aca="false">CI54/BH3</f>
        <v>0.532608695652174</v>
      </c>
      <c r="DI54" s="752" t="n">
        <f aca="false">CJ54/BI3</f>
        <v>0.532608695652174</v>
      </c>
      <c r="DJ54" s="752" t="n">
        <f aca="false">CK54/BJ3</f>
        <v>0.604651162790698</v>
      </c>
      <c r="DK54" s="752" t="n">
        <f aca="false">CL54/BK3</f>
        <v>0.53125</v>
      </c>
      <c r="DL54" s="752" t="n">
        <f aca="false">CM54/BL3</f>
        <v>0.53125</v>
      </c>
      <c r="DM54" s="752" t="n">
        <f aca="false">CN54/BM3</f>
        <v>0.580110497237569</v>
      </c>
      <c r="DN54" s="752" t="n">
        <f aca="false">CO54/BN3</f>
        <v>0.503355704697987</v>
      </c>
      <c r="DO54" s="752" t="n">
        <f aca="false">CP54/BO3</f>
        <v>0.503355704697987</v>
      </c>
      <c r="DP54" s="752" t="n">
        <f aca="false">CQ54/BP3</f>
        <v>0.564516129032258</v>
      </c>
      <c r="DQ54" s="752" t="n">
        <f aca="false">CR54/BQ3</f>
        <v>0.571428571428571</v>
      </c>
      <c r="DR54" s="752" t="n">
        <f aca="false">CS54/BR3</f>
        <v>0.571428571428571</v>
      </c>
      <c r="DS54" s="752" t="n">
        <f aca="false">CT54/BS3</f>
        <v>0.571428571428571</v>
      </c>
      <c r="DT54" s="752" t="n">
        <f aca="false">CU54/BT3</f>
        <v>0.613333333333333</v>
      </c>
      <c r="DU54" s="752" t="n">
        <f aca="false">CV54/BU3</f>
        <v>0.613333333333333</v>
      </c>
      <c r="DV54" s="752" t="n">
        <f aca="false">CW54/BV3</f>
        <v>0.627450980392157</v>
      </c>
      <c r="DW54" s="752" t="n">
        <f aca="false">CX54/BW3</f>
        <v>0.627450980392157</v>
      </c>
      <c r="DX54" s="752" t="n">
        <f aca="false">CY54/BX3</f>
        <v>0.627450980392157</v>
      </c>
      <c r="DY54" s="752" t="n">
        <f aca="false">CZ54/BY3</f>
        <v>0.591836734693878</v>
      </c>
      <c r="DZ54" s="752" t="n">
        <f aca="false">DA54/BZ3</f>
        <v>0.532608695652174</v>
      </c>
    </row>
    <row r="55" customFormat="false" ht="13.5" hidden="false" customHeight="false" outlineLevel="0" collapsed="false">
      <c r="CB55" s="759" t="n">
        <v>12</v>
      </c>
      <c r="CC55" s="759" t="n">
        <v>2</v>
      </c>
      <c r="CD55" s="759" t="str">
        <f aca="false">VLOOKUP(CB55,$AB$3:$AC$21,2)&amp;"から"&amp;VLOOKUP(CC55,$BB$3:$BC$20,2)</f>
        <v>処遇加算Ⅱ特定加算なしベア加算なしから新加算Ⅱ</v>
      </c>
      <c r="CE55" s="752" t="n">
        <f aca="false">BD4-AD$14</f>
        <v>0.124</v>
      </c>
      <c r="CF55" s="752" t="n">
        <f aca="false">BE4-AE$14</f>
        <v>0.124</v>
      </c>
      <c r="CG55" s="752" t="n">
        <f aca="false">BF4-AF$14</f>
        <v>0.124</v>
      </c>
      <c r="CH55" s="752" t="n">
        <f aca="false">BG4-AG$14</f>
        <v>0.052</v>
      </c>
      <c r="CI55" s="752" t="n">
        <f aca="false">BH4-AH$14</f>
        <v>0.047</v>
      </c>
      <c r="CJ55" s="752" t="n">
        <f aca="false">BI4-AI$14</f>
        <v>0.047</v>
      </c>
      <c r="CK55" s="752" t="n">
        <f aca="false">BJ4-AJ$14</f>
        <v>0.049</v>
      </c>
      <c r="CL55" s="752" t="n">
        <f aca="false">BK4-AK$14</f>
        <v>0.062</v>
      </c>
      <c r="CM55" s="752" t="n">
        <f aca="false">BL4-AL$14</f>
        <v>0.062</v>
      </c>
      <c r="CN55" s="752" t="n">
        <f aca="false">BM4-AM$14</f>
        <v>0.098</v>
      </c>
      <c r="CO55" s="752" t="n">
        <f aca="false">BN4-AN$14</f>
        <v>0.072</v>
      </c>
      <c r="CP55" s="752" t="n">
        <f aca="false">BO4-AO$14</f>
        <v>0.072</v>
      </c>
      <c r="CQ55" s="752" t="n">
        <f aca="false">BP4-AP$14</f>
        <v>0.097</v>
      </c>
      <c r="CR55" s="752" t="n">
        <f aca="false">BQ4-AQ$14</f>
        <v>0.076</v>
      </c>
      <c r="CS55" s="752" t="n">
        <f aca="false">BR4-AR$14</f>
        <v>0.076</v>
      </c>
      <c r="CT55" s="752" t="n">
        <f aca="false">BS4-AS$14</f>
        <v>0.076</v>
      </c>
      <c r="CU55" s="752" t="n">
        <f aca="false">BT4-AT$14</f>
        <v>0.042</v>
      </c>
      <c r="CV55" s="752" t="n">
        <f aca="false">BU4-AU$14</f>
        <v>0.042</v>
      </c>
      <c r="CW55" s="752" t="n">
        <f aca="false">BV4-AV$14</f>
        <v>0.028</v>
      </c>
      <c r="CX55" s="752" t="n">
        <f aca="false">BW4-AW$14</f>
        <v>0.028</v>
      </c>
      <c r="CY55" s="752" t="n">
        <f aca="false">BX4-AX$14</f>
        <v>0.028</v>
      </c>
      <c r="CZ55" s="752" t="n">
        <f aca="false">BY4-AY$14</f>
        <v>0.124</v>
      </c>
      <c r="DA55" s="752" t="n">
        <f aca="false">BZ4-AZ$14</f>
        <v>0.047</v>
      </c>
      <c r="DC55" s="759" t="s">
        <v>2236</v>
      </c>
      <c r="DD55" s="752" t="n">
        <f aca="false">CE55/BD4</f>
        <v>0.553571428571429</v>
      </c>
      <c r="DE55" s="752" t="n">
        <f aca="false">CF55/BE4</f>
        <v>0.553571428571429</v>
      </c>
      <c r="DF55" s="752" t="n">
        <f aca="false">CG55/BF4</f>
        <v>0.553571428571429</v>
      </c>
      <c r="DG55" s="752" t="n">
        <f aca="false">CH55/BG4</f>
        <v>0.553191489361702</v>
      </c>
      <c r="DH55" s="752" t="n">
        <f aca="false">CI55/BH4</f>
        <v>0.522222222222222</v>
      </c>
      <c r="DI55" s="752" t="n">
        <f aca="false">CJ55/BI4</f>
        <v>0.522222222222222</v>
      </c>
      <c r="DJ55" s="752" t="n">
        <f aca="false">CK55/BJ4</f>
        <v>0.590361445783132</v>
      </c>
      <c r="DK55" s="752" t="n">
        <f aca="false">CL55/BK4</f>
        <v>0.508196721311475</v>
      </c>
      <c r="DL55" s="752" t="n">
        <f aca="false">CM55/BL4</f>
        <v>0.508196721311475</v>
      </c>
      <c r="DM55" s="752" t="n">
        <f aca="false">CN55/BM4</f>
        <v>0.563218390804598</v>
      </c>
      <c r="DN55" s="752" t="n">
        <f aca="false">CO55/BN4</f>
        <v>0.493150684931507</v>
      </c>
      <c r="DO55" s="752" t="n">
        <f aca="false">CP55/BO4</f>
        <v>0.493150684931507</v>
      </c>
      <c r="DP55" s="752" t="n">
        <f aca="false">CQ55/BP4</f>
        <v>0.544943820224719</v>
      </c>
      <c r="DQ55" s="752" t="n">
        <f aca="false">CR55/BQ4</f>
        <v>0.558823529411765</v>
      </c>
      <c r="DR55" s="752" t="n">
        <f aca="false">CS55/BR4</f>
        <v>0.558823529411765</v>
      </c>
      <c r="DS55" s="752" t="n">
        <f aca="false">CT55/BS4</f>
        <v>0.558823529411765</v>
      </c>
      <c r="DT55" s="752" t="n">
        <f aca="false">CU55/BT4</f>
        <v>0.591549295774648</v>
      </c>
      <c r="DU55" s="752" t="n">
        <f aca="false">CV55/BU4</f>
        <v>0.591549295774648</v>
      </c>
      <c r="DV55" s="752" t="n">
        <f aca="false">CW55/BV4</f>
        <v>0.595744680851064</v>
      </c>
      <c r="DW55" s="752" t="n">
        <f aca="false">CX55/BW4</f>
        <v>0.595744680851064</v>
      </c>
      <c r="DX55" s="752" t="n">
        <f aca="false">CY55/BX4</f>
        <v>0.595744680851064</v>
      </c>
      <c r="DY55" s="752" t="n">
        <f aca="false">CZ55/BY4</f>
        <v>0.553571428571429</v>
      </c>
      <c r="DZ55" s="752" t="n">
        <f aca="false">DA55/BZ4</f>
        <v>0.522222222222222</v>
      </c>
    </row>
    <row r="56" customFormat="false" ht="13.5" hidden="false" customHeight="false" outlineLevel="0" collapsed="false">
      <c r="CB56" s="759" t="n">
        <v>12</v>
      </c>
      <c r="CC56" s="759" t="n">
        <v>3</v>
      </c>
      <c r="CD56" s="759" t="str">
        <f aca="false">VLOOKUP(CB56,$AB$3:$AC$21,2)&amp;"から"&amp;VLOOKUP(CC56,$BB$3:$BC$20,2)</f>
        <v>処遇加算Ⅱ特定加算なしベア加算なしから新加算Ⅲ</v>
      </c>
      <c r="CE56" s="752" t="n">
        <f aca="false">BD5-AD$14</f>
        <v>0.082</v>
      </c>
      <c r="CF56" s="752" t="n">
        <f aca="false">BE5-AE$14</f>
        <v>0.082</v>
      </c>
      <c r="CG56" s="752" t="n">
        <f aca="false">BF5-AF$14</f>
        <v>0.082</v>
      </c>
      <c r="CH56" s="752" t="n">
        <f aca="false">BG5-AG$14</f>
        <v>0.037</v>
      </c>
      <c r="CI56" s="752" t="n">
        <f aca="false">BH5-AH$14</f>
        <v>0.037</v>
      </c>
      <c r="CJ56" s="752" t="n">
        <f aca="false">BI5-AI$14</f>
        <v>0.037</v>
      </c>
      <c r="CK56" s="752" t="n">
        <f aca="false">BJ5-AJ$14</f>
        <v>0.032</v>
      </c>
      <c r="CL56" s="752" t="n">
        <f aca="false">BK5-AK$14</f>
        <v>0.05</v>
      </c>
      <c r="CM56" s="752" t="n">
        <f aca="false">BL5-AL$14</f>
        <v>0.05</v>
      </c>
      <c r="CN56" s="752" t="n">
        <f aca="false">BM5-AM$14</f>
        <v>0.074</v>
      </c>
      <c r="CO56" s="752" t="n">
        <f aca="false">BN5-AN$14</f>
        <v>0.06</v>
      </c>
      <c r="CP56" s="752" t="n">
        <f aca="false">BO5-AO$14</f>
        <v>0.06</v>
      </c>
      <c r="CQ56" s="752" t="n">
        <f aca="false">BP5-AP$14</f>
        <v>0.074</v>
      </c>
      <c r="CR56" s="752" t="n">
        <f aca="false">BQ5-AQ$14</f>
        <v>0.053</v>
      </c>
      <c r="CS56" s="752" t="n">
        <f aca="false">BR5-AR$14</f>
        <v>0.053</v>
      </c>
      <c r="CT56" s="752" t="n">
        <f aca="false">BS5-AS$14</f>
        <v>0.053</v>
      </c>
      <c r="CU56" s="752" t="n">
        <f aca="false">BT5-AT$14</f>
        <v>0.025</v>
      </c>
      <c r="CV56" s="752" t="n">
        <f aca="false">BU5-AU$14</f>
        <v>0.025</v>
      </c>
      <c r="CW56" s="752" t="n">
        <f aca="false">BV5-AV$14</f>
        <v>0.017</v>
      </c>
      <c r="CX56" s="752" t="n">
        <f aca="false">BW5-AW$14</f>
        <v>0.017</v>
      </c>
      <c r="CY56" s="752" t="n">
        <f aca="false">BX5-AX$14</f>
        <v>0.017</v>
      </c>
      <c r="CZ56" s="752" t="n">
        <f aca="false">BY5-AY$14</f>
        <v>0.082</v>
      </c>
      <c r="DA56" s="752" t="n">
        <f aca="false">BZ5-AZ$14</f>
        <v>0.037</v>
      </c>
      <c r="DC56" s="759" t="s">
        <v>2237</v>
      </c>
      <c r="DD56" s="752" t="n">
        <f aca="false">CE56/BD5</f>
        <v>0.45054945054945</v>
      </c>
      <c r="DE56" s="752" t="n">
        <f aca="false">CF56/BE5</f>
        <v>0.45054945054945</v>
      </c>
      <c r="DF56" s="752" t="n">
        <f aca="false">CG56/BF5</f>
        <v>0.45054945054945</v>
      </c>
      <c r="DG56" s="752" t="n">
        <f aca="false">CH56/BG5</f>
        <v>0.468354430379747</v>
      </c>
      <c r="DH56" s="752" t="n">
        <f aca="false">CI56/BH5</f>
        <v>0.4625</v>
      </c>
      <c r="DI56" s="752" t="n">
        <f aca="false">CJ56/BI5</f>
        <v>0.4625</v>
      </c>
      <c r="DJ56" s="752" t="n">
        <f aca="false">CK56/BJ5</f>
        <v>0.484848484848485</v>
      </c>
      <c r="DK56" s="752" t="n">
        <f aca="false">CL56/BK5</f>
        <v>0.454545454545455</v>
      </c>
      <c r="DL56" s="752" t="n">
        <f aca="false">CM56/BL5</f>
        <v>0.454545454545455</v>
      </c>
      <c r="DM56" s="752" t="n">
        <f aca="false">CN56/BM5</f>
        <v>0.493333333333333</v>
      </c>
      <c r="DN56" s="752" t="n">
        <f aca="false">CO56/BN5</f>
        <v>0.447761194029851</v>
      </c>
      <c r="DO56" s="752" t="n">
        <f aca="false">CP56/BO5</f>
        <v>0.447761194029851</v>
      </c>
      <c r="DP56" s="752" t="n">
        <f aca="false">CQ56/BP5</f>
        <v>0.47741935483871</v>
      </c>
      <c r="DQ56" s="752" t="n">
        <f aca="false">CR56/BQ5</f>
        <v>0.469026548672566</v>
      </c>
      <c r="DR56" s="752" t="n">
        <f aca="false">CS56/BR5</f>
        <v>0.469026548672566</v>
      </c>
      <c r="DS56" s="752" t="n">
        <f aca="false">CT56/BS5</f>
        <v>0.469026548672566</v>
      </c>
      <c r="DT56" s="752" t="n">
        <f aca="false">CU56/BT5</f>
        <v>0.462962962962963</v>
      </c>
      <c r="DU56" s="752" t="n">
        <f aca="false">CV56/BU5</f>
        <v>0.462962962962963</v>
      </c>
      <c r="DV56" s="752" t="n">
        <f aca="false">CW56/BV5</f>
        <v>0.472222222222222</v>
      </c>
      <c r="DW56" s="752" t="n">
        <f aca="false">CX56/BW5</f>
        <v>0.472222222222222</v>
      </c>
      <c r="DX56" s="752" t="n">
        <f aca="false">CY56/BX5</f>
        <v>0.472222222222222</v>
      </c>
      <c r="DY56" s="752" t="n">
        <f aca="false">CZ56/BY5</f>
        <v>0.45054945054945</v>
      </c>
      <c r="DZ56" s="752" t="n">
        <f aca="false">DA56/BZ5</f>
        <v>0.4625</v>
      </c>
    </row>
    <row r="57" customFormat="false" ht="13.5" hidden="false" customHeight="false" outlineLevel="0" collapsed="false">
      <c r="CB57" s="759" t="n">
        <v>12</v>
      </c>
      <c r="CC57" s="759" t="n">
        <v>4</v>
      </c>
      <c r="CD57" s="759" t="str">
        <f aca="false">VLOOKUP(CB57,$AB$3:$AC$21,2)&amp;"から"&amp;VLOOKUP(CC57,$BB$3:$BC$20,2)</f>
        <v>処遇加算Ⅱ特定加算なしベア加算なしから新加算Ⅳ</v>
      </c>
      <c r="CE57" s="752" t="n">
        <f aca="false">BD6-AD$14</f>
        <v>0.045</v>
      </c>
      <c r="CF57" s="752" t="n">
        <f aca="false">BE6-AE$14</f>
        <v>0.045</v>
      </c>
      <c r="CG57" s="752" t="n">
        <f aca="false">BF6-AF$14</f>
        <v>0.045</v>
      </c>
      <c r="CH57" s="752" t="n">
        <f aca="false">BG6-AG$14</f>
        <v>0.021</v>
      </c>
      <c r="CI57" s="752" t="n">
        <f aca="false">BH6-AH$14</f>
        <v>0.021</v>
      </c>
      <c r="CJ57" s="752" t="n">
        <f aca="false">BI6-AI$14</f>
        <v>0.021</v>
      </c>
      <c r="CK57" s="752" t="n">
        <f aca="false">BJ6-AJ$14</f>
        <v>0.019</v>
      </c>
      <c r="CL57" s="752" t="n">
        <f aca="false">BK6-AK$14</f>
        <v>0.028</v>
      </c>
      <c r="CM57" s="752" t="n">
        <f aca="false">BL6-AL$14</f>
        <v>0.028</v>
      </c>
      <c r="CN57" s="752" t="n">
        <f aca="false">BM6-AM$14</f>
        <v>0.046</v>
      </c>
      <c r="CO57" s="752" t="n">
        <f aca="false">BN6-AN$14</f>
        <v>0.032</v>
      </c>
      <c r="CP57" s="752" t="n">
        <f aca="false">BO6-AO$14</f>
        <v>0.032</v>
      </c>
      <c r="CQ57" s="752" t="n">
        <f aca="false">BP6-AP$14</f>
        <v>0.044</v>
      </c>
      <c r="CR57" s="752" t="n">
        <f aca="false">BQ6-AQ$14</f>
        <v>0.03</v>
      </c>
      <c r="CS57" s="752" t="n">
        <f aca="false">BR6-AR$14</f>
        <v>0.03</v>
      </c>
      <c r="CT57" s="752" t="n">
        <f aca="false">BS6-AS$14</f>
        <v>0.03</v>
      </c>
      <c r="CU57" s="752" t="n">
        <f aca="false">BT6-AT$14</f>
        <v>0.015</v>
      </c>
      <c r="CV57" s="752" t="n">
        <f aca="false">BU6-AU$14</f>
        <v>0.015</v>
      </c>
      <c r="CW57" s="752" t="n">
        <f aca="false">BV6-AV$14</f>
        <v>0.01</v>
      </c>
      <c r="CX57" s="752" t="n">
        <f aca="false">BW6-AW$14</f>
        <v>0.01</v>
      </c>
      <c r="CY57" s="752" t="n">
        <f aca="false">BX6-AX$14</f>
        <v>0.01</v>
      </c>
      <c r="CZ57" s="752" t="n">
        <f aca="false">BY6-AY$14</f>
        <v>0.045</v>
      </c>
      <c r="DA57" s="752" t="n">
        <f aca="false">BZ6-AZ$14</f>
        <v>0.021</v>
      </c>
      <c r="DC57" s="759" t="s">
        <v>2238</v>
      </c>
      <c r="DD57" s="752" t="n">
        <f aca="false">CE57/BD6</f>
        <v>0.310344827586207</v>
      </c>
      <c r="DE57" s="752" t="n">
        <f aca="false">CF57/BE6</f>
        <v>0.310344827586207</v>
      </c>
      <c r="DF57" s="752" t="n">
        <f aca="false">CG57/BF6</f>
        <v>0.310344827586207</v>
      </c>
      <c r="DG57" s="752" t="n">
        <f aca="false">CH57/BG6</f>
        <v>0.333333333333333</v>
      </c>
      <c r="DH57" s="752" t="n">
        <f aca="false">CI57/BH6</f>
        <v>0.328125</v>
      </c>
      <c r="DI57" s="752" t="n">
        <f aca="false">CJ57/BI6</f>
        <v>0.328125</v>
      </c>
      <c r="DJ57" s="752" t="n">
        <f aca="false">CK57/BJ6</f>
        <v>0.358490566037736</v>
      </c>
      <c r="DK57" s="752" t="n">
        <f aca="false">CL57/BK6</f>
        <v>0.318181818181818</v>
      </c>
      <c r="DL57" s="752" t="n">
        <f aca="false">CM57/BL6</f>
        <v>0.318181818181818</v>
      </c>
      <c r="DM57" s="752" t="n">
        <f aca="false">CN57/BM6</f>
        <v>0.377049180327869</v>
      </c>
      <c r="DN57" s="752" t="n">
        <f aca="false">CO57/BN6</f>
        <v>0.30188679245283</v>
      </c>
      <c r="DO57" s="752" t="n">
        <f aca="false">CP57/BO6</f>
        <v>0.30188679245283</v>
      </c>
      <c r="DP57" s="752" t="n">
        <f aca="false">CQ57/BP6</f>
        <v>0.352</v>
      </c>
      <c r="DQ57" s="752" t="n">
        <f aca="false">CR57/BQ6</f>
        <v>0.333333333333333</v>
      </c>
      <c r="DR57" s="752" t="n">
        <f aca="false">CS57/BR6</f>
        <v>0.333333333333333</v>
      </c>
      <c r="DS57" s="752" t="n">
        <f aca="false">CT57/BS6</f>
        <v>0.333333333333333</v>
      </c>
      <c r="DT57" s="752" t="n">
        <f aca="false">CU57/BT6</f>
        <v>0.340909090909091</v>
      </c>
      <c r="DU57" s="752" t="n">
        <f aca="false">CV57/BU6</f>
        <v>0.340909090909091</v>
      </c>
      <c r="DV57" s="752" t="n">
        <f aca="false">CW57/BV6</f>
        <v>0.344827586206897</v>
      </c>
      <c r="DW57" s="752" t="n">
        <f aca="false">CX57/BW6</f>
        <v>0.344827586206897</v>
      </c>
      <c r="DX57" s="752" t="n">
        <f aca="false">CY57/BX6</f>
        <v>0.344827586206897</v>
      </c>
      <c r="DY57" s="752" t="n">
        <f aca="false">CZ57/BY6</f>
        <v>0.310344827586207</v>
      </c>
      <c r="DZ57" s="752" t="n">
        <f aca="false">DA57/BZ6</f>
        <v>0.328125</v>
      </c>
    </row>
    <row r="58" customFormat="false" ht="13.5" hidden="false" customHeight="false" outlineLevel="0" collapsed="false">
      <c r="CB58" s="759" t="n">
        <v>12</v>
      </c>
      <c r="CC58" s="759" t="n">
        <v>15</v>
      </c>
      <c r="CD58" s="759" t="str">
        <f aca="false">VLOOKUP(CB58,$AB$3:$AC$21,2)&amp;"から"&amp;VLOOKUP(CC58,$BB$3:$BC$20,2)</f>
        <v>処遇加算Ⅱ特定加算なしベア加算なしから新加算Ⅴ（11）</v>
      </c>
      <c r="CE58" s="752" t="n">
        <f aca="false">BD17-AD$14</f>
        <v>0.021</v>
      </c>
      <c r="CF58" s="752" t="n">
        <f aca="false">BE17-AE$14</f>
        <v>0.021</v>
      </c>
      <c r="CG58" s="752" t="n">
        <f aca="false">BF17-AF$14</f>
        <v>0.021</v>
      </c>
      <c r="CH58" s="752" t="n">
        <f aca="false">BG17-AG$14</f>
        <v>0.01</v>
      </c>
      <c r="CI58" s="752" t="n">
        <f aca="false">BH17-AH$14</f>
        <v>0.01</v>
      </c>
      <c r="CJ58" s="752" t="n">
        <f aca="false">BI17-AI$14</f>
        <v>0.01</v>
      </c>
      <c r="CK58" s="752" t="n">
        <f aca="false">BJ17-AJ$14</f>
        <v>0.00900000000000001</v>
      </c>
      <c r="CL58" s="752" t="n">
        <f aca="false">BK17-AK$14</f>
        <v>0.013</v>
      </c>
      <c r="CM58" s="752" t="n">
        <f aca="false">BL17-AL$14</f>
        <v>0.013</v>
      </c>
      <c r="CN58" s="752" t="n">
        <f aca="false">BM17-AM$14</f>
        <v>0.023</v>
      </c>
      <c r="CO58" s="752" t="n">
        <f aca="false">BN17-AN$14</f>
        <v>0.015</v>
      </c>
      <c r="CP58" s="752" t="n">
        <f aca="false">BO17-AO$14</f>
        <v>0.015</v>
      </c>
      <c r="CQ58" s="752" t="n">
        <f aca="false">BP17-AP$14</f>
        <v>0.021</v>
      </c>
      <c r="CR58" s="752" t="n">
        <f aca="false">BQ17-AQ$14</f>
        <v>0.014</v>
      </c>
      <c r="CS58" s="752" t="n">
        <f aca="false">BR17-AR$14</f>
        <v>0.014</v>
      </c>
      <c r="CT58" s="752" t="n">
        <f aca="false">BS17-AS$14</f>
        <v>0.014</v>
      </c>
      <c r="CU58" s="752" t="n">
        <f aca="false">BT17-AT$14</f>
        <v>0.007</v>
      </c>
      <c r="CV58" s="752" t="n">
        <f aca="false">BU17-AU$14</f>
        <v>0.007</v>
      </c>
      <c r="CW58" s="752" t="n">
        <f aca="false">BV17-AV$14</f>
        <v>0.005</v>
      </c>
      <c r="CX58" s="752" t="n">
        <f aca="false">BW17-AW$14</f>
        <v>0.005</v>
      </c>
      <c r="CY58" s="752" t="n">
        <f aca="false">BX17-AX$14</f>
        <v>0.005</v>
      </c>
      <c r="CZ58" s="752" t="n">
        <f aca="false">BY17-AY$14</f>
        <v>0.021</v>
      </c>
      <c r="DA58" s="752" t="n">
        <f aca="false">BZ17-AZ$14</f>
        <v>0.01</v>
      </c>
      <c r="DC58" s="759" t="s">
        <v>2239</v>
      </c>
      <c r="DD58" s="752" t="n">
        <f aca="false">CE58/BD17</f>
        <v>0.173553719008264</v>
      </c>
      <c r="DE58" s="752" t="n">
        <f aca="false">CF58/BE17</f>
        <v>0.173553719008264</v>
      </c>
      <c r="DF58" s="752" t="n">
        <f aca="false">CG58/BF17</f>
        <v>0.173553719008264</v>
      </c>
      <c r="DG58" s="752" t="n">
        <f aca="false">CH58/BG17</f>
        <v>0.192307692307692</v>
      </c>
      <c r="DH58" s="752" t="n">
        <f aca="false">CI58/BH17</f>
        <v>0.188679245283019</v>
      </c>
      <c r="DI58" s="752" t="n">
        <f aca="false">CJ58/BI17</f>
        <v>0.188679245283019</v>
      </c>
      <c r="DJ58" s="752" t="n">
        <f aca="false">CK58/BJ17</f>
        <v>0.209302325581395</v>
      </c>
      <c r="DK58" s="752" t="n">
        <f aca="false">CL58/BK17</f>
        <v>0.178082191780822</v>
      </c>
      <c r="DL58" s="752" t="n">
        <f aca="false">CM58/BL17</f>
        <v>0.178082191780822</v>
      </c>
      <c r="DM58" s="752" t="n">
        <f aca="false">CN58/BM17</f>
        <v>0.232323232323232</v>
      </c>
      <c r="DN58" s="752" t="n">
        <f aca="false">CO58/BN17</f>
        <v>0.168539325842697</v>
      </c>
      <c r="DO58" s="752" t="n">
        <f aca="false">CP58/BO17</f>
        <v>0.168539325842697</v>
      </c>
      <c r="DP58" s="752" t="n">
        <f aca="false">CQ58/BP17</f>
        <v>0.205882352941176</v>
      </c>
      <c r="DQ58" s="752" t="n">
        <f aca="false">CR58/BQ17</f>
        <v>0.189189189189189</v>
      </c>
      <c r="DR58" s="752" t="n">
        <f aca="false">CS58/BR17</f>
        <v>0.189189189189189</v>
      </c>
      <c r="DS58" s="752" t="n">
        <f aca="false">CT58/BS17</f>
        <v>0.189189189189189</v>
      </c>
      <c r="DT58" s="752" t="n">
        <f aca="false">CU58/BT17</f>
        <v>0.194444444444444</v>
      </c>
      <c r="DU58" s="752" t="n">
        <f aca="false">CV58/BU17</f>
        <v>0.194444444444444</v>
      </c>
      <c r="DV58" s="752" t="n">
        <f aca="false">CW58/BV17</f>
        <v>0.208333333333333</v>
      </c>
      <c r="DW58" s="752" t="n">
        <f aca="false">CX58/BW17</f>
        <v>0.208333333333333</v>
      </c>
      <c r="DX58" s="752" t="n">
        <f aca="false">CY58/BX17</f>
        <v>0.208333333333333</v>
      </c>
      <c r="DY58" s="752" t="n">
        <f aca="false">CZ58/BY17</f>
        <v>0.173553719008264</v>
      </c>
      <c r="DZ58" s="752" t="n">
        <f aca="false">DA58/BZ17</f>
        <v>0.188679245283019</v>
      </c>
    </row>
    <row r="59" customFormat="false" ht="13.5" hidden="false" customHeight="false" outlineLevel="0" collapsed="false">
      <c r="CB59" s="759" t="n">
        <v>13</v>
      </c>
      <c r="CC59" s="759" t="n">
        <v>1</v>
      </c>
      <c r="CD59" s="759" t="str">
        <f aca="false">VLOOKUP(CB59,$AB$3:$AC$21,2)&amp;"から"&amp;VLOOKUP(CC59,$BB$3:$BC$20,2)</f>
        <v>処遇加算Ⅲ特定加算Ⅰベア加算から新加算Ⅰ</v>
      </c>
      <c r="CE59" s="752" t="n">
        <f aca="false">BD3-AD$15</f>
        <v>0.103</v>
      </c>
      <c r="CF59" s="752" t="n">
        <f aca="false">BE3-AE$15</f>
        <v>0.103</v>
      </c>
      <c r="CG59" s="752" t="n">
        <f aca="false">BF3-AF$15</f>
        <v>0.103</v>
      </c>
      <c r="CH59" s="752" t="n">
        <f aca="false">BG3-AG$15</f>
        <v>0.045</v>
      </c>
      <c r="CI59" s="752" t="n">
        <f aca="false">BH3-AH$15</f>
        <v>0.046</v>
      </c>
      <c r="CJ59" s="752" t="n">
        <f aca="false">BI3-AI$15</f>
        <v>0.046</v>
      </c>
      <c r="CK59" s="752" t="n">
        <f aca="false">BJ3-AJ$15</f>
        <v>0.037</v>
      </c>
      <c r="CL59" s="752" t="n">
        <f aca="false">BK3-AK$15</f>
        <v>0.062</v>
      </c>
      <c r="CM59" s="752" t="n">
        <f aca="false">BL3-AL$15</f>
        <v>0.062</v>
      </c>
      <c r="CN59" s="752" t="n">
        <f aca="false">BM3-AM$15</f>
        <v>0.085</v>
      </c>
      <c r="CO59" s="752" t="n">
        <f aca="false">BN3-AN$15</f>
        <v>0.076</v>
      </c>
      <c r="CP59" s="752" t="n">
        <f aca="false">BO3-AO$15</f>
        <v>0.076</v>
      </c>
      <c r="CQ59" s="752" t="n">
        <f aca="false">BP3-AP$15</f>
        <v>0.087</v>
      </c>
      <c r="CR59" s="752" t="n">
        <f aca="false">BQ3-AQ$15</f>
        <v>0.064</v>
      </c>
      <c r="CS59" s="752" t="n">
        <f aca="false">BR3-AR$15</f>
        <v>0.064</v>
      </c>
      <c r="CT59" s="752" t="n">
        <f aca="false">BS3-AS$15</f>
        <v>0.064</v>
      </c>
      <c r="CU59" s="752" t="n">
        <f aca="false">BT3-AT$15</f>
        <v>0.03</v>
      </c>
      <c r="CV59" s="752" t="n">
        <f aca="false">BU3-AU$15</f>
        <v>0.03</v>
      </c>
      <c r="CW59" s="752" t="n">
        <f aca="false">BV3-AV$15</f>
        <v>0.021</v>
      </c>
      <c r="CX59" s="752" t="n">
        <f aca="false">BW3-AW$15</f>
        <v>0.021</v>
      </c>
      <c r="CY59" s="752" t="n">
        <f aca="false">BX3-AX$15</f>
        <v>0.021</v>
      </c>
      <c r="CZ59" s="752" t="n">
        <f aca="false">BY3-AY$15</f>
        <v>0.103</v>
      </c>
      <c r="DA59" s="752" t="n">
        <f aca="false">BZ3-AZ$15</f>
        <v>0.046</v>
      </c>
      <c r="DC59" s="759" t="s">
        <v>2240</v>
      </c>
      <c r="DD59" s="752" t="n">
        <f aca="false">CE59/BD3</f>
        <v>0.420408163265306</v>
      </c>
      <c r="DE59" s="752" t="n">
        <f aca="false">CF59/BE3</f>
        <v>0.420408163265306</v>
      </c>
      <c r="DF59" s="752" t="n">
        <f aca="false">CG59/BF3</f>
        <v>0.420408163265306</v>
      </c>
      <c r="DG59" s="752" t="n">
        <f aca="false">CH59/BG3</f>
        <v>0.45</v>
      </c>
      <c r="DH59" s="752" t="n">
        <f aca="false">CI59/BH3</f>
        <v>0.5</v>
      </c>
      <c r="DI59" s="752" t="n">
        <f aca="false">CJ59/BI3</f>
        <v>0.5</v>
      </c>
      <c r="DJ59" s="752" t="n">
        <f aca="false">CK59/BJ3</f>
        <v>0.430232558139535</v>
      </c>
      <c r="DK59" s="752" t="n">
        <f aca="false">CL59/BK3</f>
        <v>0.484375</v>
      </c>
      <c r="DL59" s="752" t="n">
        <f aca="false">CM59/BL3</f>
        <v>0.484375</v>
      </c>
      <c r="DM59" s="752" t="n">
        <f aca="false">CN59/BM3</f>
        <v>0.469613259668508</v>
      </c>
      <c r="DN59" s="752" t="n">
        <f aca="false">CO59/BN3</f>
        <v>0.51006711409396</v>
      </c>
      <c r="DO59" s="752" t="n">
        <f aca="false">CP59/BO3</f>
        <v>0.51006711409396</v>
      </c>
      <c r="DP59" s="752" t="n">
        <f aca="false">CQ59/BP3</f>
        <v>0.467741935483871</v>
      </c>
      <c r="DQ59" s="752" t="n">
        <f aca="false">CR59/BQ3</f>
        <v>0.457142857142857</v>
      </c>
      <c r="DR59" s="752" t="n">
        <f aca="false">CS59/BR3</f>
        <v>0.457142857142857</v>
      </c>
      <c r="DS59" s="752" t="n">
        <f aca="false">CT59/BS3</f>
        <v>0.457142857142857</v>
      </c>
      <c r="DT59" s="752" t="n">
        <f aca="false">CU59/BT3</f>
        <v>0.4</v>
      </c>
      <c r="DU59" s="752" t="n">
        <f aca="false">CV59/BU3</f>
        <v>0.4</v>
      </c>
      <c r="DV59" s="752" t="n">
        <f aca="false">CW59/BV3</f>
        <v>0.411764705882353</v>
      </c>
      <c r="DW59" s="752" t="n">
        <f aca="false">CX59/BW3</f>
        <v>0.411764705882353</v>
      </c>
      <c r="DX59" s="752" t="n">
        <f aca="false">CY59/BX3</f>
        <v>0.411764705882353</v>
      </c>
      <c r="DY59" s="752" t="n">
        <f aca="false">CZ59/BY3</f>
        <v>0.420408163265306</v>
      </c>
      <c r="DZ59" s="752" t="n">
        <f aca="false">DA59/BZ3</f>
        <v>0.5</v>
      </c>
    </row>
    <row r="60" customFormat="false" ht="13.5" hidden="false" customHeight="false" outlineLevel="0" collapsed="false">
      <c r="CB60" s="759" t="n">
        <v>13</v>
      </c>
      <c r="CC60" s="759" t="n">
        <v>2</v>
      </c>
      <c r="CD60" s="759" t="str">
        <f aca="false">VLOOKUP(CB60,$AB$3:$AC$21,2)&amp;"から"&amp;VLOOKUP(CC60,$BB$3:$BC$20,2)</f>
        <v>処遇加算Ⅲ特定加算Ⅰベア加算から新加算Ⅱ</v>
      </c>
      <c r="CE60" s="752" t="n">
        <f aca="false">BD4-AD$15</f>
        <v>0.082</v>
      </c>
      <c r="CF60" s="752" t="n">
        <f aca="false">BE4-AE$15</f>
        <v>0.082</v>
      </c>
      <c r="CG60" s="752" t="n">
        <f aca="false">BF4-AF$15</f>
        <v>0.082</v>
      </c>
      <c r="CH60" s="752" t="n">
        <f aca="false">BG4-AG$15</f>
        <v>0.039</v>
      </c>
      <c r="CI60" s="752" t="n">
        <f aca="false">BH4-AH$15</f>
        <v>0.044</v>
      </c>
      <c r="CJ60" s="752" t="n">
        <f aca="false">BI4-AI$15</f>
        <v>0.044</v>
      </c>
      <c r="CK60" s="752" t="n">
        <f aca="false">BJ4-AJ$15</f>
        <v>0.034</v>
      </c>
      <c r="CL60" s="752" t="n">
        <f aca="false">BK4-AK$15</f>
        <v>0.056</v>
      </c>
      <c r="CM60" s="752" t="n">
        <f aca="false">BL4-AL$15</f>
        <v>0.056</v>
      </c>
      <c r="CN60" s="752" t="n">
        <f aca="false">BM4-AM$15</f>
        <v>0.078</v>
      </c>
      <c r="CO60" s="752" t="n">
        <f aca="false">BN4-AN$15</f>
        <v>0.073</v>
      </c>
      <c r="CP60" s="752" t="n">
        <f aca="false">BO4-AO$15</f>
        <v>0.073</v>
      </c>
      <c r="CQ60" s="752" t="n">
        <f aca="false">BP4-AP$15</f>
        <v>0.079</v>
      </c>
      <c r="CR60" s="752" t="n">
        <f aca="false">BQ4-AQ$15</f>
        <v>0.06</v>
      </c>
      <c r="CS60" s="752" t="n">
        <f aca="false">BR4-AR$15</f>
        <v>0.06</v>
      </c>
      <c r="CT60" s="752" t="n">
        <f aca="false">BS4-AS$15</f>
        <v>0.06</v>
      </c>
      <c r="CU60" s="752" t="n">
        <f aca="false">BT4-AT$15</f>
        <v>0.026</v>
      </c>
      <c r="CV60" s="752" t="n">
        <f aca="false">BU4-AU$15</f>
        <v>0.026</v>
      </c>
      <c r="CW60" s="752" t="n">
        <f aca="false">BV4-AV$15</f>
        <v>0.017</v>
      </c>
      <c r="CX60" s="752" t="n">
        <f aca="false">BW4-AW$15</f>
        <v>0.017</v>
      </c>
      <c r="CY60" s="752" t="n">
        <f aca="false">BX4-AX$15</f>
        <v>0.017</v>
      </c>
      <c r="CZ60" s="752" t="n">
        <f aca="false">BY4-AY$15</f>
        <v>0.082</v>
      </c>
      <c r="DA60" s="752" t="n">
        <f aca="false">BZ4-AZ$15</f>
        <v>0.044</v>
      </c>
      <c r="DC60" s="759" t="s">
        <v>2241</v>
      </c>
      <c r="DD60" s="752" t="n">
        <f aca="false">CE60/BD4</f>
        <v>0.366071428571428</v>
      </c>
      <c r="DE60" s="752" t="n">
        <f aca="false">CF60/BE4</f>
        <v>0.366071428571429</v>
      </c>
      <c r="DF60" s="752" t="n">
        <f aca="false">CG60/BF4</f>
        <v>0.366071428571429</v>
      </c>
      <c r="DG60" s="752" t="n">
        <f aca="false">CH60/BG4</f>
        <v>0.414893617021277</v>
      </c>
      <c r="DH60" s="752" t="n">
        <f aca="false">CI60/BH4</f>
        <v>0.488888888888889</v>
      </c>
      <c r="DI60" s="752" t="n">
        <f aca="false">CJ60/BI4</f>
        <v>0.488888888888889</v>
      </c>
      <c r="DJ60" s="752" t="n">
        <f aca="false">CK60/BJ4</f>
        <v>0.409638554216867</v>
      </c>
      <c r="DK60" s="752" t="n">
        <f aca="false">CL60/BK4</f>
        <v>0.459016393442623</v>
      </c>
      <c r="DL60" s="752" t="n">
        <f aca="false">CM60/BL4</f>
        <v>0.459016393442623</v>
      </c>
      <c r="DM60" s="752" t="n">
        <f aca="false">CN60/BM4</f>
        <v>0.448275862068966</v>
      </c>
      <c r="DN60" s="752" t="n">
        <f aca="false">CO60/BN4</f>
        <v>0.5</v>
      </c>
      <c r="DO60" s="752" t="n">
        <f aca="false">CP60/BO4</f>
        <v>0.5</v>
      </c>
      <c r="DP60" s="752" t="n">
        <f aca="false">CQ60/BP4</f>
        <v>0.443820224719101</v>
      </c>
      <c r="DQ60" s="752" t="n">
        <f aca="false">CR60/BQ4</f>
        <v>0.441176470588235</v>
      </c>
      <c r="DR60" s="752" t="n">
        <f aca="false">CS60/BR4</f>
        <v>0.441176470588235</v>
      </c>
      <c r="DS60" s="752" t="n">
        <f aca="false">CT60/BS4</f>
        <v>0.441176470588235</v>
      </c>
      <c r="DT60" s="752" t="n">
        <f aca="false">CU60/BT4</f>
        <v>0.366197183098592</v>
      </c>
      <c r="DU60" s="752" t="n">
        <f aca="false">CV60/BU4</f>
        <v>0.366197183098592</v>
      </c>
      <c r="DV60" s="752" t="n">
        <f aca="false">CW60/BV4</f>
        <v>0.361702127659574</v>
      </c>
      <c r="DW60" s="752" t="n">
        <f aca="false">CX60/BW4</f>
        <v>0.361702127659574</v>
      </c>
      <c r="DX60" s="752" t="n">
        <f aca="false">CY60/BX4</f>
        <v>0.361702127659574</v>
      </c>
      <c r="DY60" s="752" t="n">
        <f aca="false">CZ60/BY4</f>
        <v>0.366071428571429</v>
      </c>
      <c r="DZ60" s="752" t="n">
        <f aca="false">DA60/BZ4</f>
        <v>0.488888888888889</v>
      </c>
    </row>
    <row r="61" customFormat="false" ht="13.5" hidden="false" customHeight="false" outlineLevel="0" collapsed="false">
      <c r="CB61" s="759" t="n">
        <v>13</v>
      </c>
      <c r="CC61" s="759" t="n">
        <v>3</v>
      </c>
      <c r="CD61" s="759" t="str">
        <f aca="false">VLOOKUP(CB61,$AB$3:$AC$21,2)&amp;"から"&amp;VLOOKUP(CC61,$BB$3:$BC$20,2)</f>
        <v>処遇加算Ⅲ特定加算Ⅰベア加算から新加算Ⅲ</v>
      </c>
      <c r="CE61" s="752" t="n">
        <f aca="false">BD5-AD$15</f>
        <v>0.04</v>
      </c>
      <c r="CF61" s="752" t="n">
        <f aca="false">BE5-AE$15</f>
        <v>0.04</v>
      </c>
      <c r="CG61" s="752" t="n">
        <f aca="false">BF5-AF$15</f>
        <v>0.04</v>
      </c>
      <c r="CH61" s="752" t="n">
        <f aca="false">BG5-AG$15</f>
        <v>0.024</v>
      </c>
      <c r="CI61" s="752" t="n">
        <f aca="false">BH5-AH$15</f>
        <v>0.034</v>
      </c>
      <c r="CJ61" s="752" t="n">
        <f aca="false">BI5-AI$15</f>
        <v>0.034</v>
      </c>
      <c r="CK61" s="752" t="n">
        <f aca="false">BJ5-AJ$15</f>
        <v>0.017</v>
      </c>
      <c r="CL61" s="752" t="n">
        <f aca="false">BK5-AK$15</f>
        <v>0.044</v>
      </c>
      <c r="CM61" s="752" t="n">
        <f aca="false">BL5-AL$15</f>
        <v>0.044</v>
      </c>
      <c r="CN61" s="752" t="n">
        <f aca="false">BM5-AM$15</f>
        <v>0.054</v>
      </c>
      <c r="CO61" s="752" t="n">
        <f aca="false">BN5-AN$15</f>
        <v>0.061</v>
      </c>
      <c r="CP61" s="752" t="n">
        <f aca="false">BO5-AO$15</f>
        <v>0.061</v>
      </c>
      <c r="CQ61" s="752" t="n">
        <f aca="false">BP5-AP$15</f>
        <v>0.056</v>
      </c>
      <c r="CR61" s="752" t="n">
        <f aca="false">BQ5-AQ$15</f>
        <v>0.037</v>
      </c>
      <c r="CS61" s="752" t="n">
        <f aca="false">BR5-AR$15</f>
        <v>0.037</v>
      </c>
      <c r="CT61" s="752" t="n">
        <f aca="false">BS5-AS$15</f>
        <v>0.037</v>
      </c>
      <c r="CU61" s="752" t="n">
        <f aca="false">BT5-AT$15</f>
        <v>0.009</v>
      </c>
      <c r="CV61" s="752" t="n">
        <f aca="false">BU5-AU$15</f>
        <v>0.009</v>
      </c>
      <c r="CW61" s="752" t="n">
        <f aca="false">BV5-AV$15</f>
        <v>0.006</v>
      </c>
      <c r="CX61" s="752" t="n">
        <f aca="false">BW5-AW$15</f>
        <v>0.006</v>
      </c>
      <c r="CY61" s="752" t="n">
        <f aca="false">BX5-AX$15</f>
        <v>0.006</v>
      </c>
      <c r="CZ61" s="752" t="n">
        <f aca="false">BY5-AY$15</f>
        <v>0.04</v>
      </c>
      <c r="DA61" s="752" t="n">
        <f aca="false">BZ5-AZ$15</f>
        <v>0.034</v>
      </c>
      <c r="DC61" s="759" t="s">
        <v>2242</v>
      </c>
      <c r="DD61" s="752" t="n">
        <f aca="false">CE61/BD5</f>
        <v>0.21978021978022</v>
      </c>
      <c r="DE61" s="752" t="n">
        <f aca="false">CF61/BE5</f>
        <v>0.21978021978022</v>
      </c>
      <c r="DF61" s="752" t="n">
        <f aca="false">CG61/BF5</f>
        <v>0.21978021978022</v>
      </c>
      <c r="DG61" s="752" t="n">
        <f aca="false">CH61/BG5</f>
        <v>0.30379746835443</v>
      </c>
      <c r="DH61" s="752" t="n">
        <f aca="false">CI61/BH5</f>
        <v>0.425</v>
      </c>
      <c r="DI61" s="752" t="n">
        <f aca="false">CJ61/BI5</f>
        <v>0.425</v>
      </c>
      <c r="DJ61" s="752" t="n">
        <f aca="false">CK61/BJ5</f>
        <v>0.257575757575758</v>
      </c>
      <c r="DK61" s="752" t="n">
        <f aca="false">CL61/BK5</f>
        <v>0.4</v>
      </c>
      <c r="DL61" s="752" t="n">
        <f aca="false">CM61/BL5</f>
        <v>0.4</v>
      </c>
      <c r="DM61" s="752" t="n">
        <f aca="false">CN61/BM5</f>
        <v>0.36</v>
      </c>
      <c r="DN61" s="752" t="n">
        <f aca="false">CO61/BN5</f>
        <v>0.455223880597015</v>
      </c>
      <c r="DO61" s="752" t="n">
        <f aca="false">CP61/BO5</f>
        <v>0.455223880597015</v>
      </c>
      <c r="DP61" s="752" t="n">
        <f aca="false">CQ61/BP5</f>
        <v>0.361290322580645</v>
      </c>
      <c r="DQ61" s="752" t="n">
        <f aca="false">CR61/BQ5</f>
        <v>0.327433628318584</v>
      </c>
      <c r="DR61" s="752" t="n">
        <f aca="false">CS61/BR5</f>
        <v>0.327433628318584</v>
      </c>
      <c r="DS61" s="752" t="n">
        <f aca="false">CT61/BS5</f>
        <v>0.327433628318584</v>
      </c>
      <c r="DT61" s="752" t="n">
        <f aca="false">CU61/BT5</f>
        <v>0.166666666666667</v>
      </c>
      <c r="DU61" s="752" t="n">
        <f aca="false">CV61/BU5</f>
        <v>0.166666666666667</v>
      </c>
      <c r="DV61" s="752" t="n">
        <f aca="false">CW61/BV5</f>
        <v>0.166666666666667</v>
      </c>
      <c r="DW61" s="752" t="n">
        <f aca="false">CX61/BW5</f>
        <v>0.166666666666667</v>
      </c>
      <c r="DX61" s="752" t="n">
        <f aca="false">CY61/BX5</f>
        <v>0.166666666666667</v>
      </c>
      <c r="DY61" s="752" t="n">
        <f aca="false">CZ61/BY5</f>
        <v>0.21978021978022</v>
      </c>
      <c r="DZ61" s="752" t="n">
        <f aca="false">DA61/BZ5</f>
        <v>0.425</v>
      </c>
    </row>
    <row r="62" customFormat="false" ht="13.5" hidden="false" customHeight="false" outlineLevel="0" collapsed="false">
      <c r="CB62" s="759" t="n">
        <v>13</v>
      </c>
      <c r="CC62" s="759" t="n">
        <v>4</v>
      </c>
      <c r="CD62" s="759" t="str">
        <f aca="false">VLOOKUP(CB62,$AB$3:$AC$21,2)&amp;"から"&amp;VLOOKUP(CC62,$BB$3:$BC$20,2)</f>
        <v>処遇加算Ⅲ特定加算Ⅰベア加算から新加算Ⅳ</v>
      </c>
      <c r="CE62" s="752" t="n">
        <f aca="false">BD6-AD$15</f>
        <v>0.003</v>
      </c>
      <c r="CF62" s="752" t="n">
        <f aca="false">BE6-AE$15</f>
        <v>0.00300000000000003</v>
      </c>
      <c r="CG62" s="752" t="n">
        <f aca="false">BF6-AF$15</f>
        <v>0.00300000000000003</v>
      </c>
      <c r="CH62" s="752" t="n">
        <f aca="false">BG6-AG$15</f>
        <v>0.00800000000000001</v>
      </c>
      <c r="CI62" s="752" t="n">
        <f aca="false">BH6-AH$15</f>
        <v>0.018</v>
      </c>
      <c r="CJ62" s="752" t="n">
        <f aca="false">BI6-AI$15</f>
        <v>0.018</v>
      </c>
      <c r="CK62" s="752" t="n">
        <f aca="false">BJ6-AJ$15</f>
        <v>0.004</v>
      </c>
      <c r="CL62" s="752" t="n">
        <f aca="false">BK6-AK$15</f>
        <v>0.022</v>
      </c>
      <c r="CM62" s="752" t="n">
        <f aca="false">BL6-AL$15</f>
        <v>0.022</v>
      </c>
      <c r="CN62" s="752" t="n">
        <f aca="false">BM6-AM$15</f>
        <v>0.026</v>
      </c>
      <c r="CO62" s="752" t="n">
        <f aca="false">BN6-AN$15</f>
        <v>0.033</v>
      </c>
      <c r="CP62" s="752" t="n">
        <f aca="false">BO6-AO$15</f>
        <v>0.033</v>
      </c>
      <c r="CQ62" s="752" t="n">
        <f aca="false">BP6-AP$15</f>
        <v>0.026</v>
      </c>
      <c r="CR62" s="752" t="n">
        <f aca="false">BQ6-AQ$15</f>
        <v>0.014</v>
      </c>
      <c r="CS62" s="752" t="n">
        <f aca="false">BR6-AR$15</f>
        <v>0.014</v>
      </c>
      <c r="CT62" s="752" t="n">
        <f aca="false">BS6-AS$15</f>
        <v>0.014</v>
      </c>
      <c r="CU62" s="752" t="n">
        <f aca="false">BT6-AT$15</f>
        <v>-0.001</v>
      </c>
      <c r="CV62" s="752" t="n">
        <f aca="false">BU6-AU$15</f>
        <v>-0.001</v>
      </c>
      <c r="CW62" s="752" t="n">
        <f aca="false">BV6-AV$15</f>
        <v>-0.000999999999999997</v>
      </c>
      <c r="CX62" s="752" t="n">
        <f aca="false">BW6-AW$15</f>
        <v>-0.000999999999999997</v>
      </c>
      <c r="CY62" s="752" t="n">
        <f aca="false">BX6-AX$15</f>
        <v>-0.000999999999999997</v>
      </c>
      <c r="CZ62" s="752" t="n">
        <f aca="false">BY6-AY$15</f>
        <v>0.00300000000000003</v>
      </c>
      <c r="DA62" s="752" t="n">
        <f aca="false">BZ6-AZ$15</f>
        <v>0.018</v>
      </c>
      <c r="DC62" s="759" t="s">
        <v>2243</v>
      </c>
      <c r="DD62" s="752" t="n">
        <f aca="false">CE62/BD6</f>
        <v>0.0206896551724138</v>
      </c>
      <c r="DE62" s="752" t="n">
        <f aca="false">CF62/BE6</f>
        <v>0.020689655172414</v>
      </c>
      <c r="DF62" s="752" t="n">
        <f aca="false">CG62/BF6</f>
        <v>0.020689655172414</v>
      </c>
      <c r="DG62" s="752" t="n">
        <f aca="false">CH62/BG6</f>
        <v>0.126984126984127</v>
      </c>
      <c r="DH62" s="752" t="n">
        <f aca="false">CI62/BH6</f>
        <v>0.28125</v>
      </c>
      <c r="DI62" s="752" t="n">
        <f aca="false">CJ62/BI6</f>
        <v>0.28125</v>
      </c>
      <c r="DJ62" s="752" t="n">
        <f aca="false">CK62/BJ6</f>
        <v>0.0754716981132076</v>
      </c>
      <c r="DK62" s="752" t="n">
        <f aca="false">CL62/BK6</f>
        <v>0.25</v>
      </c>
      <c r="DL62" s="752" t="n">
        <f aca="false">CM62/BL6</f>
        <v>0.25</v>
      </c>
      <c r="DM62" s="752" t="n">
        <f aca="false">CN62/BM6</f>
        <v>0.213114754098361</v>
      </c>
      <c r="DN62" s="752" t="n">
        <f aca="false">CO62/BN6</f>
        <v>0.311320754716981</v>
      </c>
      <c r="DO62" s="752" t="n">
        <f aca="false">CP62/BO6</f>
        <v>0.311320754716981</v>
      </c>
      <c r="DP62" s="752" t="n">
        <f aca="false">CQ62/BP6</f>
        <v>0.208</v>
      </c>
      <c r="DQ62" s="752" t="n">
        <f aca="false">CR62/BQ6</f>
        <v>0.155555555555555</v>
      </c>
      <c r="DR62" s="752" t="n">
        <f aca="false">CS62/BR6</f>
        <v>0.155555555555555</v>
      </c>
      <c r="DS62" s="752" t="n">
        <f aca="false">CT62/BS6</f>
        <v>0.155555555555555</v>
      </c>
      <c r="DT62" s="752" t="n">
        <f aca="false">CU62/BT6</f>
        <v>-0.0227272727272727</v>
      </c>
      <c r="DU62" s="752" t="n">
        <f aca="false">CV62/BU6</f>
        <v>-0.0227272727272727</v>
      </c>
      <c r="DV62" s="752" t="n">
        <f aca="false">CW62/BV6</f>
        <v>-0.0344827586206896</v>
      </c>
      <c r="DW62" s="752" t="n">
        <f aca="false">CX62/BW6</f>
        <v>-0.0344827586206896</v>
      </c>
      <c r="DX62" s="752" t="n">
        <f aca="false">CY62/BX6</f>
        <v>-0.0344827586206896</v>
      </c>
      <c r="DY62" s="752" t="n">
        <f aca="false">CZ62/BY6</f>
        <v>0.020689655172414</v>
      </c>
      <c r="DZ62" s="752" t="n">
        <f aca="false">DA62/BZ6</f>
        <v>0.28125</v>
      </c>
    </row>
    <row r="63" customFormat="false" ht="13.5" hidden="false" customHeight="false" outlineLevel="0" collapsed="false">
      <c r="CB63" s="759" t="n">
        <v>13</v>
      </c>
      <c r="CC63" s="759" t="n">
        <v>11</v>
      </c>
      <c r="CD63" s="759" t="str">
        <f aca="false">VLOOKUP(CB63,$AB$3:$AC$21,2)&amp;"から"&amp;VLOOKUP(CC63,$BB$3:$BC$20,2)</f>
        <v>処遇加算Ⅲ特定加算Ⅰベア加算から新加算Ⅴ（７）</v>
      </c>
      <c r="CE63" s="752" t="n">
        <f aca="false">BD13-AD$15</f>
        <v>0.021</v>
      </c>
      <c r="CF63" s="752" t="n">
        <f aca="false">BE13-AE$15</f>
        <v>0.021</v>
      </c>
      <c r="CG63" s="752" t="n">
        <f aca="false">BF13-AF$15</f>
        <v>0.021</v>
      </c>
      <c r="CH63" s="752" t="n">
        <f aca="false">BG13-AG$15</f>
        <v>0.01</v>
      </c>
      <c r="CI63" s="752" t="n">
        <f aca="false">BH13-AH$15</f>
        <v>0.01</v>
      </c>
      <c r="CJ63" s="752" t="n">
        <f aca="false">BI13-AI$15</f>
        <v>0.01</v>
      </c>
      <c r="CK63" s="752" t="n">
        <f aca="false">BJ13-AJ$15</f>
        <v>0.00900000000000001</v>
      </c>
      <c r="CL63" s="752" t="n">
        <f aca="false">BK13-AK$15</f>
        <v>0.013</v>
      </c>
      <c r="CM63" s="752" t="n">
        <f aca="false">BL13-AL$15</f>
        <v>0.013</v>
      </c>
      <c r="CN63" s="752" t="n">
        <f aca="false">BM13-AM$15</f>
        <v>0.023</v>
      </c>
      <c r="CO63" s="752" t="n">
        <f aca="false">BN13-AN$15</f>
        <v>0.015</v>
      </c>
      <c r="CP63" s="752" t="n">
        <f aca="false">BO13-AO$15</f>
        <v>0.015</v>
      </c>
      <c r="CQ63" s="752" t="n">
        <f aca="false">BP13-AP$15</f>
        <v>0.021</v>
      </c>
      <c r="CR63" s="752" t="n">
        <f aca="false">BQ13-AQ$15</f>
        <v>0.014</v>
      </c>
      <c r="CS63" s="752" t="n">
        <f aca="false">BR13-AR$15</f>
        <v>0.014</v>
      </c>
      <c r="CT63" s="752" t="n">
        <f aca="false">BS13-AS$15</f>
        <v>0.014</v>
      </c>
      <c r="CU63" s="752" t="n">
        <f aca="false">BT13-AT$15</f>
        <v>0.007</v>
      </c>
      <c r="CV63" s="752" t="n">
        <f aca="false">BU13-AU$15</f>
        <v>0.007</v>
      </c>
      <c r="CW63" s="752" t="n">
        <f aca="false">BV13-AV$15</f>
        <v>0.005</v>
      </c>
      <c r="CX63" s="752" t="n">
        <f aca="false">BW13-AW$15</f>
        <v>0.005</v>
      </c>
      <c r="CY63" s="752" t="n">
        <f aca="false">BX13-AX$15</f>
        <v>0.005</v>
      </c>
      <c r="CZ63" s="752" t="n">
        <f aca="false">BY13-AY$15</f>
        <v>0.021</v>
      </c>
      <c r="DA63" s="752" t="n">
        <f aca="false">BZ13-AZ$15</f>
        <v>0.01</v>
      </c>
      <c r="DC63" s="759" t="s">
        <v>2244</v>
      </c>
      <c r="DD63" s="752" t="n">
        <f aca="false">CE63/BD13</f>
        <v>0.128834355828221</v>
      </c>
      <c r="DE63" s="752" t="n">
        <f aca="false">CF63/BE13</f>
        <v>0.128834355828221</v>
      </c>
      <c r="DF63" s="752" t="n">
        <f aca="false">CG63/BF13</f>
        <v>0.128834355828221</v>
      </c>
      <c r="DG63" s="752" t="n">
        <f aca="false">CH63/BG13</f>
        <v>0.153846153846154</v>
      </c>
      <c r="DH63" s="752" t="n">
        <f aca="false">CI63/BH13</f>
        <v>0.178571428571429</v>
      </c>
      <c r="DI63" s="752" t="n">
        <f aca="false">CJ63/BI13</f>
        <v>0.178571428571429</v>
      </c>
      <c r="DJ63" s="752" t="n">
        <f aca="false">CK63/BJ13</f>
        <v>0.155172413793104</v>
      </c>
      <c r="DK63" s="752" t="n">
        <f aca="false">CL63/BK13</f>
        <v>0.164556962025316</v>
      </c>
      <c r="DL63" s="752" t="n">
        <f aca="false">CM63/BL13</f>
        <v>0.164556962025316</v>
      </c>
      <c r="DM63" s="752" t="n">
        <f aca="false">CN63/BM13</f>
        <v>0.19327731092437</v>
      </c>
      <c r="DN63" s="752" t="n">
        <f aca="false">CO63/BN13</f>
        <v>0.170454545454545</v>
      </c>
      <c r="DO63" s="752" t="n">
        <f aca="false">CP63/BO13</f>
        <v>0.170454545454545</v>
      </c>
      <c r="DP63" s="752" t="n">
        <f aca="false">CQ63/BP13</f>
        <v>0.175</v>
      </c>
      <c r="DQ63" s="752" t="n">
        <f aca="false">CR63/BQ13</f>
        <v>0.155555555555555</v>
      </c>
      <c r="DR63" s="752" t="n">
        <f aca="false">CS63/BR13</f>
        <v>0.155555555555555</v>
      </c>
      <c r="DS63" s="752" t="n">
        <f aca="false">CT63/BS13</f>
        <v>0.155555555555555</v>
      </c>
      <c r="DT63" s="752" t="n">
        <f aca="false">CU63/BT13</f>
        <v>0.134615384615385</v>
      </c>
      <c r="DU63" s="752" t="n">
        <f aca="false">CV63/BU13</f>
        <v>0.134615384615385</v>
      </c>
      <c r="DV63" s="752" t="n">
        <f aca="false">CW63/BV13</f>
        <v>0.142857142857143</v>
      </c>
      <c r="DW63" s="752" t="n">
        <f aca="false">CX63/BW13</f>
        <v>0.142857142857143</v>
      </c>
      <c r="DX63" s="752" t="n">
        <f aca="false">CY63/BX13</f>
        <v>0.142857142857143</v>
      </c>
      <c r="DY63" s="752" t="n">
        <f aca="false">CZ63/BY13</f>
        <v>0.128834355828221</v>
      </c>
      <c r="DZ63" s="752" t="n">
        <f aca="false">DA63/BZ13</f>
        <v>0.178571428571429</v>
      </c>
    </row>
    <row r="64" customFormat="false" ht="13.5" hidden="false" customHeight="false" outlineLevel="0" collapsed="false">
      <c r="CB64" s="759" t="n">
        <v>14</v>
      </c>
      <c r="CC64" s="759" t="n">
        <v>1</v>
      </c>
      <c r="CD64" s="759" t="str">
        <f aca="false">VLOOKUP(CB64,$AB$3:$AC$21,2)&amp;"から"&amp;VLOOKUP(CC64,$BB$3:$BC$20,2)</f>
        <v>処遇加算Ⅲ特定加算Ⅰベア加算なしから新加算Ⅰ</v>
      </c>
      <c r="CE64" s="752" t="n">
        <f aca="false">BD3-AD$16</f>
        <v>0.127</v>
      </c>
      <c r="CF64" s="752" t="n">
        <f aca="false">BE3-AE$16</f>
        <v>0.127</v>
      </c>
      <c r="CG64" s="752" t="n">
        <f aca="false">BF3-AF$16</f>
        <v>0.127</v>
      </c>
      <c r="CH64" s="752" t="n">
        <f aca="false">BG3-AG$16</f>
        <v>0.056</v>
      </c>
      <c r="CI64" s="752" t="n">
        <f aca="false">BH3-AH$16</f>
        <v>0.057</v>
      </c>
      <c r="CJ64" s="752" t="n">
        <f aca="false">BI3-AI$16</f>
        <v>0.057</v>
      </c>
      <c r="CK64" s="752" t="n">
        <f aca="false">BJ3-AJ$16</f>
        <v>0.047</v>
      </c>
      <c r="CL64" s="752" t="n">
        <f aca="false">BK3-AK$16</f>
        <v>0.077</v>
      </c>
      <c r="CM64" s="752" t="n">
        <f aca="false">BL3-AL$16</f>
        <v>0.077</v>
      </c>
      <c r="CN64" s="752" t="n">
        <f aca="false">BM3-AM$16</f>
        <v>0.108</v>
      </c>
      <c r="CO64" s="752" t="n">
        <f aca="false">BN3-AN$16</f>
        <v>0.093</v>
      </c>
      <c r="CP64" s="752" t="n">
        <f aca="false">BO3-AO$16</f>
        <v>0.093</v>
      </c>
      <c r="CQ64" s="752" t="n">
        <f aca="false">BP3-AP$16</f>
        <v>0.11</v>
      </c>
      <c r="CR64" s="752" t="n">
        <f aca="false">BQ3-AQ$16</f>
        <v>0.08</v>
      </c>
      <c r="CS64" s="752" t="n">
        <f aca="false">BR3-AR$16</f>
        <v>0.08</v>
      </c>
      <c r="CT64" s="752" t="n">
        <f aca="false">BS3-AS$16</f>
        <v>0.08</v>
      </c>
      <c r="CU64" s="752" t="n">
        <f aca="false">BT3-AT$16</f>
        <v>0.038</v>
      </c>
      <c r="CV64" s="752" t="n">
        <f aca="false">BU3-AU$16</f>
        <v>0.038</v>
      </c>
      <c r="CW64" s="752" t="n">
        <f aca="false">BV3-AV$16</f>
        <v>0.026</v>
      </c>
      <c r="CX64" s="752" t="n">
        <f aca="false">BW3-AW$16</f>
        <v>0.026</v>
      </c>
      <c r="CY64" s="752" t="n">
        <f aca="false">BX3-AX$16</f>
        <v>0.026</v>
      </c>
      <c r="CZ64" s="752" t="n">
        <f aca="false">BY3-AY$16</f>
        <v>0.127</v>
      </c>
      <c r="DA64" s="752" t="n">
        <f aca="false">BZ3-AZ$16</f>
        <v>0.057</v>
      </c>
      <c r="DC64" s="759" t="s">
        <v>2245</v>
      </c>
      <c r="DD64" s="752" t="n">
        <f aca="false">CE64/BD3</f>
        <v>0.518367346938776</v>
      </c>
      <c r="DE64" s="752" t="n">
        <f aca="false">CF64/BE3</f>
        <v>0.518367346938776</v>
      </c>
      <c r="DF64" s="752" t="n">
        <f aca="false">CG64/BF3</f>
        <v>0.518367346938776</v>
      </c>
      <c r="DG64" s="752" t="n">
        <f aca="false">CH64/BG3</f>
        <v>0.56</v>
      </c>
      <c r="DH64" s="752" t="n">
        <f aca="false">CI64/BH3</f>
        <v>0.619565217391304</v>
      </c>
      <c r="DI64" s="752" t="n">
        <f aca="false">CJ64/BI3</f>
        <v>0.619565217391304</v>
      </c>
      <c r="DJ64" s="752" t="n">
        <f aca="false">CK64/BJ3</f>
        <v>0.546511627906977</v>
      </c>
      <c r="DK64" s="752" t="n">
        <f aca="false">CL64/BK3</f>
        <v>0.6015625</v>
      </c>
      <c r="DL64" s="752" t="n">
        <f aca="false">CM64/BL3</f>
        <v>0.6015625</v>
      </c>
      <c r="DM64" s="752" t="n">
        <f aca="false">CN64/BM3</f>
        <v>0.596685082872928</v>
      </c>
      <c r="DN64" s="752" t="n">
        <f aca="false">CO64/BN3</f>
        <v>0.624161073825503</v>
      </c>
      <c r="DO64" s="752" t="n">
        <f aca="false">CP64/BO3</f>
        <v>0.624161073825503</v>
      </c>
      <c r="DP64" s="752" t="n">
        <f aca="false">CQ64/BP3</f>
        <v>0.591397849462366</v>
      </c>
      <c r="DQ64" s="752" t="n">
        <f aca="false">CR64/BQ3</f>
        <v>0.571428571428571</v>
      </c>
      <c r="DR64" s="752" t="n">
        <f aca="false">CS64/BR3</f>
        <v>0.571428571428571</v>
      </c>
      <c r="DS64" s="752" t="n">
        <f aca="false">CT64/BS3</f>
        <v>0.571428571428571</v>
      </c>
      <c r="DT64" s="752" t="n">
        <f aca="false">CU64/BT3</f>
        <v>0.506666666666667</v>
      </c>
      <c r="DU64" s="752" t="n">
        <f aca="false">CV64/BU3</f>
        <v>0.506666666666667</v>
      </c>
      <c r="DV64" s="752" t="n">
        <f aca="false">CW64/BV3</f>
        <v>0.509803921568627</v>
      </c>
      <c r="DW64" s="752" t="n">
        <f aca="false">CX64/BW3</f>
        <v>0.509803921568627</v>
      </c>
      <c r="DX64" s="752" t="n">
        <f aca="false">CY64/BX3</f>
        <v>0.509803921568627</v>
      </c>
      <c r="DY64" s="752" t="n">
        <f aca="false">CZ64/BY3</f>
        <v>0.518367346938776</v>
      </c>
      <c r="DZ64" s="752" t="n">
        <f aca="false">DA64/BZ3</f>
        <v>0.619565217391304</v>
      </c>
    </row>
    <row r="65" customFormat="false" ht="13.5" hidden="false" customHeight="false" outlineLevel="0" collapsed="false">
      <c r="CB65" s="759" t="n">
        <v>14</v>
      </c>
      <c r="CC65" s="759" t="n">
        <v>2</v>
      </c>
      <c r="CD65" s="759" t="str">
        <f aca="false">VLOOKUP(CB65,$AB$3:$AC$21,2)&amp;"から"&amp;VLOOKUP(CC65,$BB$3:$BC$20,2)</f>
        <v>処遇加算Ⅲ特定加算Ⅰベア加算なしから新加算Ⅱ</v>
      </c>
      <c r="CE65" s="752" t="n">
        <f aca="false">BD4-AD$16</f>
        <v>0.106</v>
      </c>
      <c r="CF65" s="752" t="n">
        <f aca="false">BE4-AE$16</f>
        <v>0.106</v>
      </c>
      <c r="CG65" s="752" t="n">
        <f aca="false">BF4-AF$16</f>
        <v>0.106</v>
      </c>
      <c r="CH65" s="752" t="n">
        <f aca="false">BG4-AG$16</f>
        <v>0.05</v>
      </c>
      <c r="CI65" s="752" t="n">
        <f aca="false">BH4-AH$16</f>
        <v>0.055</v>
      </c>
      <c r="CJ65" s="752" t="n">
        <f aca="false">BI4-AI$16</f>
        <v>0.055</v>
      </c>
      <c r="CK65" s="752" t="n">
        <f aca="false">BJ4-AJ$16</f>
        <v>0.044</v>
      </c>
      <c r="CL65" s="752" t="n">
        <f aca="false">BK4-AK$16</f>
        <v>0.071</v>
      </c>
      <c r="CM65" s="752" t="n">
        <f aca="false">BL4-AL$16</f>
        <v>0.071</v>
      </c>
      <c r="CN65" s="752" t="n">
        <f aca="false">BM4-AM$16</f>
        <v>0.101</v>
      </c>
      <c r="CO65" s="752" t="n">
        <f aca="false">BN4-AN$16</f>
        <v>0.09</v>
      </c>
      <c r="CP65" s="752" t="n">
        <f aca="false">BO4-AO$16</f>
        <v>0.09</v>
      </c>
      <c r="CQ65" s="752" t="n">
        <f aca="false">BP4-AP$16</f>
        <v>0.102</v>
      </c>
      <c r="CR65" s="752" t="n">
        <f aca="false">BQ4-AQ$16</f>
        <v>0.076</v>
      </c>
      <c r="CS65" s="752" t="n">
        <f aca="false">BR4-AR$16</f>
        <v>0.076</v>
      </c>
      <c r="CT65" s="752" t="n">
        <f aca="false">BS4-AS$16</f>
        <v>0.076</v>
      </c>
      <c r="CU65" s="752" t="n">
        <f aca="false">BT4-AT$16</f>
        <v>0.034</v>
      </c>
      <c r="CV65" s="752" t="n">
        <f aca="false">BU4-AU$16</f>
        <v>0.034</v>
      </c>
      <c r="CW65" s="752" t="n">
        <f aca="false">BV4-AV$16</f>
        <v>0.022</v>
      </c>
      <c r="CX65" s="752" t="n">
        <f aca="false">BW4-AW$16</f>
        <v>0.022</v>
      </c>
      <c r="CY65" s="752" t="n">
        <f aca="false">BX4-AX$16</f>
        <v>0.022</v>
      </c>
      <c r="CZ65" s="752" t="n">
        <f aca="false">BY4-AY$16</f>
        <v>0.106</v>
      </c>
      <c r="DA65" s="752" t="n">
        <f aca="false">BZ4-AZ$16</f>
        <v>0.055</v>
      </c>
      <c r="DC65" s="759" t="s">
        <v>2246</v>
      </c>
      <c r="DD65" s="752" t="n">
        <f aca="false">CE65/BD4</f>
        <v>0.473214285714286</v>
      </c>
      <c r="DE65" s="752" t="n">
        <f aca="false">CF65/BE4</f>
        <v>0.473214285714286</v>
      </c>
      <c r="DF65" s="752" t="n">
        <f aca="false">CG65/BF4</f>
        <v>0.473214285714286</v>
      </c>
      <c r="DG65" s="752" t="n">
        <f aca="false">CH65/BG4</f>
        <v>0.531914893617021</v>
      </c>
      <c r="DH65" s="752" t="n">
        <f aca="false">CI65/BH4</f>
        <v>0.611111111111111</v>
      </c>
      <c r="DI65" s="752" t="n">
        <f aca="false">CJ65/BI4</f>
        <v>0.611111111111111</v>
      </c>
      <c r="DJ65" s="752" t="n">
        <f aca="false">CK65/BJ4</f>
        <v>0.530120481927711</v>
      </c>
      <c r="DK65" s="752" t="n">
        <f aca="false">CL65/BK4</f>
        <v>0.581967213114754</v>
      </c>
      <c r="DL65" s="752" t="n">
        <f aca="false">CM65/BL4</f>
        <v>0.581967213114754</v>
      </c>
      <c r="DM65" s="752" t="n">
        <f aca="false">CN65/BM4</f>
        <v>0.580459770114943</v>
      </c>
      <c r="DN65" s="752" t="n">
        <f aca="false">CO65/BN4</f>
        <v>0.616438356164384</v>
      </c>
      <c r="DO65" s="752" t="n">
        <f aca="false">CP65/BO4</f>
        <v>0.616438356164384</v>
      </c>
      <c r="DP65" s="752" t="n">
        <f aca="false">CQ65/BP4</f>
        <v>0.573033707865169</v>
      </c>
      <c r="DQ65" s="752" t="n">
        <f aca="false">CR65/BQ4</f>
        <v>0.558823529411765</v>
      </c>
      <c r="DR65" s="752" t="n">
        <f aca="false">CS65/BR4</f>
        <v>0.558823529411765</v>
      </c>
      <c r="DS65" s="752" t="n">
        <f aca="false">CT65/BS4</f>
        <v>0.558823529411765</v>
      </c>
      <c r="DT65" s="752" t="n">
        <f aca="false">CU65/BT4</f>
        <v>0.47887323943662</v>
      </c>
      <c r="DU65" s="752" t="n">
        <f aca="false">CV65/BU4</f>
        <v>0.47887323943662</v>
      </c>
      <c r="DV65" s="752" t="n">
        <f aca="false">CW65/BV4</f>
        <v>0.468085106382979</v>
      </c>
      <c r="DW65" s="752" t="n">
        <f aca="false">CX65/BW4</f>
        <v>0.468085106382979</v>
      </c>
      <c r="DX65" s="752" t="n">
        <f aca="false">CY65/BX4</f>
        <v>0.468085106382979</v>
      </c>
      <c r="DY65" s="752" t="n">
        <f aca="false">CZ65/BY4</f>
        <v>0.473214285714286</v>
      </c>
      <c r="DZ65" s="752" t="n">
        <f aca="false">DA65/BZ4</f>
        <v>0.611111111111111</v>
      </c>
    </row>
    <row r="66" customFormat="false" ht="13.5" hidden="false" customHeight="false" outlineLevel="0" collapsed="false">
      <c r="CB66" s="759" t="n">
        <v>14</v>
      </c>
      <c r="CC66" s="759" t="n">
        <v>3</v>
      </c>
      <c r="CD66" s="759" t="str">
        <f aca="false">VLOOKUP(CB66,$AB$3:$AC$21,2)&amp;"から"&amp;VLOOKUP(CC66,$BB$3:$BC$20,2)</f>
        <v>処遇加算Ⅲ特定加算Ⅰベア加算なしから新加算Ⅲ</v>
      </c>
      <c r="CE66" s="752" t="n">
        <f aca="false">BD5-AD$16</f>
        <v>0.064</v>
      </c>
      <c r="CF66" s="752" t="n">
        <f aca="false">BE5-AE$16</f>
        <v>0.064</v>
      </c>
      <c r="CG66" s="752" t="n">
        <f aca="false">BF5-AF$16</f>
        <v>0.064</v>
      </c>
      <c r="CH66" s="752" t="n">
        <f aca="false">BG5-AG$16</f>
        <v>0.035</v>
      </c>
      <c r="CI66" s="752" t="n">
        <f aca="false">BH5-AH$16</f>
        <v>0.045</v>
      </c>
      <c r="CJ66" s="752" t="n">
        <f aca="false">BI5-AI$16</f>
        <v>0.045</v>
      </c>
      <c r="CK66" s="752" t="n">
        <f aca="false">BJ5-AJ$16</f>
        <v>0.027</v>
      </c>
      <c r="CL66" s="752" t="n">
        <f aca="false">BK5-AK$16</f>
        <v>0.059</v>
      </c>
      <c r="CM66" s="752" t="n">
        <f aca="false">BL5-AL$16</f>
        <v>0.059</v>
      </c>
      <c r="CN66" s="752" t="n">
        <f aca="false">BM5-AM$16</f>
        <v>0.077</v>
      </c>
      <c r="CO66" s="752" t="n">
        <f aca="false">BN5-AN$16</f>
        <v>0.078</v>
      </c>
      <c r="CP66" s="752" t="n">
        <f aca="false">BO5-AO$16</f>
        <v>0.078</v>
      </c>
      <c r="CQ66" s="752" t="n">
        <f aca="false">BP5-AP$16</f>
        <v>0.079</v>
      </c>
      <c r="CR66" s="752" t="n">
        <f aca="false">BQ5-AQ$16</f>
        <v>0.053</v>
      </c>
      <c r="CS66" s="752" t="n">
        <f aca="false">BR5-AR$16</f>
        <v>0.053</v>
      </c>
      <c r="CT66" s="752" t="n">
        <f aca="false">BS5-AS$16</f>
        <v>0.053</v>
      </c>
      <c r="CU66" s="752" t="n">
        <f aca="false">BT5-AT$16</f>
        <v>0.017</v>
      </c>
      <c r="CV66" s="752" t="n">
        <f aca="false">BU5-AU$16</f>
        <v>0.017</v>
      </c>
      <c r="CW66" s="752" t="n">
        <f aca="false">BV5-AV$16</f>
        <v>0.011</v>
      </c>
      <c r="CX66" s="752" t="n">
        <f aca="false">BW5-AW$16</f>
        <v>0.011</v>
      </c>
      <c r="CY66" s="752" t="n">
        <f aca="false">BX5-AX$16</f>
        <v>0.011</v>
      </c>
      <c r="CZ66" s="752" t="n">
        <f aca="false">BY5-AY$16</f>
        <v>0.064</v>
      </c>
      <c r="DA66" s="752" t="n">
        <f aca="false">BZ5-AZ$16</f>
        <v>0.045</v>
      </c>
      <c r="DC66" s="759" t="s">
        <v>2247</v>
      </c>
      <c r="DD66" s="752" t="n">
        <f aca="false">CE66/BD5</f>
        <v>0.351648351648352</v>
      </c>
      <c r="DE66" s="752" t="n">
        <f aca="false">CF66/BE5</f>
        <v>0.351648351648352</v>
      </c>
      <c r="DF66" s="752" t="n">
        <f aca="false">CG66/BF5</f>
        <v>0.351648351648352</v>
      </c>
      <c r="DG66" s="752" t="n">
        <f aca="false">CH66/BG5</f>
        <v>0.443037974683544</v>
      </c>
      <c r="DH66" s="752" t="n">
        <f aca="false">CI66/BH5</f>
        <v>0.5625</v>
      </c>
      <c r="DI66" s="752" t="n">
        <f aca="false">CJ66/BI5</f>
        <v>0.5625</v>
      </c>
      <c r="DJ66" s="752" t="n">
        <f aca="false">CK66/BJ5</f>
        <v>0.409090909090909</v>
      </c>
      <c r="DK66" s="752" t="n">
        <f aca="false">CL66/BK5</f>
        <v>0.536363636363636</v>
      </c>
      <c r="DL66" s="752" t="n">
        <f aca="false">CM66/BL5</f>
        <v>0.536363636363636</v>
      </c>
      <c r="DM66" s="752" t="n">
        <f aca="false">CN66/BM5</f>
        <v>0.513333333333333</v>
      </c>
      <c r="DN66" s="752" t="n">
        <f aca="false">CO66/BN5</f>
        <v>0.582089552238806</v>
      </c>
      <c r="DO66" s="752" t="n">
        <f aca="false">CP66/BO5</f>
        <v>0.582089552238806</v>
      </c>
      <c r="DP66" s="752" t="n">
        <f aca="false">CQ66/BP5</f>
        <v>0.509677419354839</v>
      </c>
      <c r="DQ66" s="752" t="n">
        <f aca="false">CR66/BQ5</f>
        <v>0.469026548672566</v>
      </c>
      <c r="DR66" s="752" t="n">
        <f aca="false">CS66/BR5</f>
        <v>0.469026548672566</v>
      </c>
      <c r="DS66" s="752" t="n">
        <f aca="false">CT66/BS5</f>
        <v>0.469026548672566</v>
      </c>
      <c r="DT66" s="752" t="n">
        <f aca="false">CU66/BT5</f>
        <v>0.314814814814815</v>
      </c>
      <c r="DU66" s="752" t="n">
        <f aca="false">CV66/BU5</f>
        <v>0.314814814814815</v>
      </c>
      <c r="DV66" s="752" t="n">
        <f aca="false">CW66/BV5</f>
        <v>0.305555555555555</v>
      </c>
      <c r="DW66" s="752" t="n">
        <f aca="false">CX66/BW5</f>
        <v>0.305555555555555</v>
      </c>
      <c r="DX66" s="752" t="n">
        <f aca="false">CY66/BX5</f>
        <v>0.305555555555555</v>
      </c>
      <c r="DY66" s="752" t="n">
        <f aca="false">CZ66/BY5</f>
        <v>0.351648351648352</v>
      </c>
      <c r="DZ66" s="752" t="n">
        <f aca="false">DA66/BZ5</f>
        <v>0.5625</v>
      </c>
    </row>
    <row r="67" customFormat="false" ht="13.5" hidden="false" customHeight="false" outlineLevel="0" collapsed="false">
      <c r="CB67" s="759" t="n">
        <v>14</v>
      </c>
      <c r="CC67" s="759" t="n">
        <v>4</v>
      </c>
      <c r="CD67" s="759" t="str">
        <f aca="false">VLOOKUP(CB67,$AB$3:$AC$21,2)&amp;"から"&amp;VLOOKUP(CC67,$BB$3:$BC$20,2)</f>
        <v>処遇加算Ⅲ特定加算Ⅰベア加算なしから新加算Ⅳ</v>
      </c>
      <c r="CE67" s="752" t="n">
        <f aca="false">BD6-AD$16</f>
        <v>0.027</v>
      </c>
      <c r="CF67" s="752" t="n">
        <f aca="false">BE6-AE$16</f>
        <v>0.027</v>
      </c>
      <c r="CG67" s="752" t="n">
        <f aca="false">BF6-AF$16</f>
        <v>0.027</v>
      </c>
      <c r="CH67" s="752" t="n">
        <f aca="false">BG6-AG$16</f>
        <v>0.019</v>
      </c>
      <c r="CI67" s="752" t="n">
        <f aca="false">BH6-AH$16</f>
        <v>0.029</v>
      </c>
      <c r="CJ67" s="752" t="n">
        <f aca="false">BI6-AI$16</f>
        <v>0.029</v>
      </c>
      <c r="CK67" s="752" t="n">
        <f aca="false">BJ6-AJ$16</f>
        <v>0.014</v>
      </c>
      <c r="CL67" s="752" t="n">
        <f aca="false">BK6-AK$16</f>
        <v>0.037</v>
      </c>
      <c r="CM67" s="752" t="n">
        <f aca="false">BL6-AL$16</f>
        <v>0.037</v>
      </c>
      <c r="CN67" s="752" t="n">
        <f aca="false">BM6-AM$16</f>
        <v>0.049</v>
      </c>
      <c r="CO67" s="752" t="n">
        <f aca="false">BN6-AN$16</f>
        <v>0.05</v>
      </c>
      <c r="CP67" s="752" t="n">
        <f aca="false">BO6-AO$16</f>
        <v>0.05</v>
      </c>
      <c r="CQ67" s="752" t="n">
        <f aca="false">BP6-AP$16</f>
        <v>0.049</v>
      </c>
      <c r="CR67" s="752" t="n">
        <f aca="false">BQ6-AQ$16</f>
        <v>0.03</v>
      </c>
      <c r="CS67" s="752" t="n">
        <f aca="false">BR6-AR$16</f>
        <v>0.03</v>
      </c>
      <c r="CT67" s="752" t="n">
        <f aca="false">BS6-AS$16</f>
        <v>0.03</v>
      </c>
      <c r="CU67" s="752" t="n">
        <f aca="false">BT6-AT$16</f>
        <v>0.007</v>
      </c>
      <c r="CV67" s="752" t="n">
        <f aca="false">BU6-AU$16</f>
        <v>0.007</v>
      </c>
      <c r="CW67" s="752" t="n">
        <f aca="false">BV6-AV$16</f>
        <v>0.004</v>
      </c>
      <c r="CX67" s="752" t="n">
        <f aca="false">BW6-AW$16</f>
        <v>0.004</v>
      </c>
      <c r="CY67" s="752" t="n">
        <f aca="false">BX6-AX$16</f>
        <v>0.004</v>
      </c>
      <c r="CZ67" s="752" t="n">
        <f aca="false">BY6-AY$16</f>
        <v>0.027</v>
      </c>
      <c r="DA67" s="752" t="n">
        <f aca="false">BZ6-AZ$16</f>
        <v>0.029</v>
      </c>
      <c r="DC67" s="759" t="s">
        <v>2248</v>
      </c>
      <c r="DD67" s="752" t="n">
        <f aca="false">CE67/BD6</f>
        <v>0.186206896551724</v>
      </c>
      <c r="DE67" s="752" t="n">
        <f aca="false">CF67/BE6</f>
        <v>0.186206896551724</v>
      </c>
      <c r="DF67" s="752" t="n">
        <f aca="false">CG67/BF6</f>
        <v>0.186206896551724</v>
      </c>
      <c r="DG67" s="752" t="n">
        <f aca="false">CH67/BG6</f>
        <v>0.301587301587302</v>
      </c>
      <c r="DH67" s="752" t="n">
        <f aca="false">CI67/BH6</f>
        <v>0.453125</v>
      </c>
      <c r="DI67" s="752" t="n">
        <f aca="false">CJ67/BI6</f>
        <v>0.453125</v>
      </c>
      <c r="DJ67" s="752" t="n">
        <f aca="false">CK67/BJ6</f>
        <v>0.264150943396226</v>
      </c>
      <c r="DK67" s="752" t="n">
        <f aca="false">CL67/BK6</f>
        <v>0.420454545454545</v>
      </c>
      <c r="DL67" s="752" t="n">
        <f aca="false">CM67/BL6</f>
        <v>0.420454545454545</v>
      </c>
      <c r="DM67" s="752" t="n">
        <f aca="false">CN67/BM6</f>
        <v>0.401639344262295</v>
      </c>
      <c r="DN67" s="752" t="n">
        <f aca="false">CO67/BN6</f>
        <v>0.471698113207547</v>
      </c>
      <c r="DO67" s="752" t="n">
        <f aca="false">CP67/BO6</f>
        <v>0.471698113207547</v>
      </c>
      <c r="DP67" s="752" t="n">
        <f aca="false">CQ67/BP6</f>
        <v>0.392</v>
      </c>
      <c r="DQ67" s="752" t="n">
        <f aca="false">CR67/BQ6</f>
        <v>0.333333333333333</v>
      </c>
      <c r="DR67" s="752" t="n">
        <f aca="false">CS67/BR6</f>
        <v>0.333333333333333</v>
      </c>
      <c r="DS67" s="752" t="n">
        <f aca="false">CT67/BS6</f>
        <v>0.333333333333333</v>
      </c>
      <c r="DT67" s="752" t="n">
        <f aca="false">CU67/BT6</f>
        <v>0.159090909090909</v>
      </c>
      <c r="DU67" s="752" t="n">
        <f aca="false">CV67/BU6</f>
        <v>0.159090909090909</v>
      </c>
      <c r="DV67" s="752" t="n">
        <f aca="false">CW67/BV6</f>
        <v>0.137931034482759</v>
      </c>
      <c r="DW67" s="752" t="n">
        <f aca="false">CX67/BW6</f>
        <v>0.137931034482759</v>
      </c>
      <c r="DX67" s="752" t="n">
        <f aca="false">CY67/BX6</f>
        <v>0.137931034482759</v>
      </c>
      <c r="DY67" s="752" t="n">
        <f aca="false">CZ67/BY6</f>
        <v>0.186206896551724</v>
      </c>
      <c r="DZ67" s="752" t="n">
        <f aca="false">DA67/BZ6</f>
        <v>0.453125</v>
      </c>
    </row>
    <row r="68" customFormat="false" ht="13.5" hidden="false" customHeight="false" outlineLevel="0" collapsed="false">
      <c r="CB68" s="759" t="n">
        <v>14</v>
      </c>
      <c r="CC68" s="759" t="n">
        <v>14</v>
      </c>
      <c r="CD68" s="759" t="str">
        <f aca="false">VLOOKUP(CB68,$AB$3:$AC$21,2)&amp;"から"&amp;VLOOKUP(CC68,$BB$3:$BC$20,2)</f>
        <v>処遇加算Ⅲ特定加算Ⅰベア加算なしから新加算Ⅴ（10）</v>
      </c>
      <c r="CE68" s="752" t="n">
        <f aca="false">BD16-AD$16</f>
        <v>0.021</v>
      </c>
      <c r="CF68" s="752" t="n">
        <f aca="false">BE16-AE$16</f>
        <v>0.021</v>
      </c>
      <c r="CG68" s="752" t="n">
        <f aca="false">BF16-AF$16</f>
        <v>0.021</v>
      </c>
      <c r="CH68" s="752" t="n">
        <f aca="false">BG16-AG$16</f>
        <v>0.01</v>
      </c>
      <c r="CI68" s="752" t="n">
        <f aca="false">BH16-AH$16</f>
        <v>0.01</v>
      </c>
      <c r="CJ68" s="752" t="n">
        <f aca="false">BI16-AI$16</f>
        <v>0.01</v>
      </c>
      <c r="CK68" s="752" t="n">
        <f aca="false">BJ16-AJ$16</f>
        <v>0.009</v>
      </c>
      <c r="CL68" s="752" t="n">
        <f aca="false">BK16-AK$16</f>
        <v>0.013</v>
      </c>
      <c r="CM68" s="752" t="n">
        <f aca="false">BL16-AL$16</f>
        <v>0.013</v>
      </c>
      <c r="CN68" s="752" t="n">
        <f aca="false">BM16-AM$16</f>
        <v>0.023</v>
      </c>
      <c r="CO68" s="752" t="n">
        <f aca="false">BN16-AN$16</f>
        <v>0.015</v>
      </c>
      <c r="CP68" s="752" t="n">
        <f aca="false">BO16-AO$16</f>
        <v>0.015</v>
      </c>
      <c r="CQ68" s="752" t="n">
        <f aca="false">BP16-AP$16</f>
        <v>0.021</v>
      </c>
      <c r="CR68" s="752" t="n">
        <f aca="false">BQ16-AQ$16</f>
        <v>0.014</v>
      </c>
      <c r="CS68" s="752" t="n">
        <f aca="false">BR16-AR$16</f>
        <v>0.014</v>
      </c>
      <c r="CT68" s="752" t="n">
        <f aca="false">BS16-AS$16</f>
        <v>0.014</v>
      </c>
      <c r="CU68" s="752" t="n">
        <f aca="false">BT16-AT$16</f>
        <v>0.007</v>
      </c>
      <c r="CV68" s="752" t="n">
        <f aca="false">BU16-AU$16</f>
        <v>0.007</v>
      </c>
      <c r="CW68" s="752" t="n">
        <f aca="false">BV16-AV$16</f>
        <v>0.005</v>
      </c>
      <c r="CX68" s="752" t="n">
        <f aca="false">BW16-AW$16</f>
        <v>0.005</v>
      </c>
      <c r="CY68" s="752" t="n">
        <f aca="false">BX16-AX$16</f>
        <v>0.005</v>
      </c>
      <c r="CZ68" s="752" t="n">
        <f aca="false">BY16-AY$16</f>
        <v>0.021</v>
      </c>
      <c r="DA68" s="752" t="n">
        <f aca="false">BZ16-AZ$16</f>
        <v>0.01</v>
      </c>
      <c r="DC68" s="759" t="s">
        <v>2249</v>
      </c>
      <c r="DD68" s="752" t="n">
        <f aca="false">CE68/BD16</f>
        <v>0.151079136690647</v>
      </c>
      <c r="DE68" s="752" t="n">
        <f aca="false">CF68/BE16</f>
        <v>0.151079136690647</v>
      </c>
      <c r="DF68" s="752" t="n">
        <f aca="false">CG68/BF16</f>
        <v>0.151079136690647</v>
      </c>
      <c r="DG68" s="752" t="n">
        <f aca="false">CH68/BG16</f>
        <v>0.185185185185185</v>
      </c>
      <c r="DH68" s="752" t="n">
        <f aca="false">CI68/BH16</f>
        <v>0.222222222222222</v>
      </c>
      <c r="DI68" s="752" t="n">
        <f aca="false">CJ68/BI16</f>
        <v>0.222222222222222</v>
      </c>
      <c r="DJ68" s="752" t="n">
        <f aca="false">CK68/BJ16</f>
        <v>0.1875</v>
      </c>
      <c r="DK68" s="752" t="n">
        <f aca="false">CL68/BK16</f>
        <v>0.203125</v>
      </c>
      <c r="DL68" s="752" t="n">
        <f aca="false">CM68/BL16</f>
        <v>0.203125</v>
      </c>
      <c r="DM68" s="752" t="n">
        <f aca="false">CN68/BM16</f>
        <v>0.239583333333333</v>
      </c>
      <c r="DN68" s="752" t="n">
        <f aca="false">CO68/BN16</f>
        <v>0.211267605633803</v>
      </c>
      <c r="DO68" s="752" t="n">
        <f aca="false">CP68/BO16</f>
        <v>0.211267605633803</v>
      </c>
      <c r="DP68" s="752" t="n">
        <f aca="false">CQ68/BP16</f>
        <v>0.216494845360825</v>
      </c>
      <c r="DQ68" s="752" t="n">
        <f aca="false">CR68/BQ16</f>
        <v>0.189189189189189</v>
      </c>
      <c r="DR68" s="752" t="n">
        <f aca="false">CS68/BR16</f>
        <v>0.189189189189189</v>
      </c>
      <c r="DS68" s="752" t="n">
        <f aca="false">CT68/BS16</f>
        <v>0.189189189189189</v>
      </c>
      <c r="DT68" s="752" t="n">
        <f aca="false">CU68/BT16</f>
        <v>0.159090909090909</v>
      </c>
      <c r="DU68" s="752" t="n">
        <f aca="false">CV68/BU16</f>
        <v>0.159090909090909</v>
      </c>
      <c r="DV68" s="752" t="n">
        <f aca="false">CW68/BV16</f>
        <v>0.166666666666667</v>
      </c>
      <c r="DW68" s="752" t="n">
        <f aca="false">CX68/BW16</f>
        <v>0.166666666666667</v>
      </c>
      <c r="DX68" s="752" t="n">
        <f aca="false">CY68/BX16</f>
        <v>0.166666666666667</v>
      </c>
      <c r="DY68" s="752" t="n">
        <f aca="false">CZ68/BY16</f>
        <v>0.151079136690647</v>
      </c>
      <c r="DZ68" s="752" t="n">
        <f aca="false">DA68/BZ16</f>
        <v>0.222222222222222</v>
      </c>
    </row>
    <row r="69" customFormat="false" ht="13.5" hidden="false" customHeight="false" outlineLevel="0" collapsed="false">
      <c r="CB69" s="759" t="n">
        <v>15</v>
      </c>
      <c r="CC69" s="759" t="n">
        <v>1</v>
      </c>
      <c r="CD69" s="759" t="str">
        <f aca="false">VLOOKUP(CB69,$AB$3:$AC$21,2)&amp;"から"&amp;VLOOKUP(CC69,$BB$3:$BC$20,2)</f>
        <v>処遇加算Ⅲ特定加算Ⅱベア加算から新加算Ⅰ</v>
      </c>
      <c r="CE69" s="752" t="n">
        <f aca="false">BD3-AD$17</f>
        <v>0.124</v>
      </c>
      <c r="CF69" s="752" t="n">
        <f aca="false">BE3-AE$17</f>
        <v>0.124</v>
      </c>
      <c r="CG69" s="752" t="n">
        <f aca="false">BF3-AF$17</f>
        <v>0.124</v>
      </c>
      <c r="CH69" s="752" t="n">
        <f aca="false">BG3-AG$17</f>
        <v>0.051</v>
      </c>
      <c r="CI69" s="752" t="n">
        <f aca="false">BH3-AH$17</f>
        <v>0.048</v>
      </c>
      <c r="CJ69" s="752" t="n">
        <f aca="false">BI3-AI$17</f>
        <v>0.048</v>
      </c>
      <c r="CK69" s="752" t="n">
        <f aca="false">BJ3-AJ$17</f>
        <v>0.04</v>
      </c>
      <c r="CL69" s="752" t="n">
        <f aca="false">BK3-AK$17</f>
        <v>0.068</v>
      </c>
      <c r="CM69" s="752" t="n">
        <f aca="false">BL3-AL$17</f>
        <v>0.068</v>
      </c>
      <c r="CN69" s="752" t="n">
        <f aca="false">BM3-AM$17</f>
        <v>0.092</v>
      </c>
      <c r="CO69" s="752" t="n">
        <f aca="false">BN3-AN$17</f>
        <v>0.079</v>
      </c>
      <c r="CP69" s="752" t="n">
        <f aca="false">BO3-AO$17</f>
        <v>0.079</v>
      </c>
      <c r="CQ69" s="752" t="n">
        <f aca="false">BP3-AP$17</f>
        <v>0.095</v>
      </c>
      <c r="CR69" s="752" t="n">
        <f aca="false">BQ3-AQ$17</f>
        <v>0.068</v>
      </c>
      <c r="CS69" s="752" t="n">
        <f aca="false">BR3-AR$17</f>
        <v>0.068</v>
      </c>
      <c r="CT69" s="752" t="n">
        <f aca="false">BS3-AS$17</f>
        <v>0.068</v>
      </c>
      <c r="CU69" s="752" t="n">
        <f aca="false">BT3-AT$17</f>
        <v>0.034</v>
      </c>
      <c r="CV69" s="752" t="n">
        <f aca="false">BU3-AU$17</f>
        <v>0.034</v>
      </c>
      <c r="CW69" s="752" t="n">
        <f aca="false">BV3-AV$17</f>
        <v>0.025</v>
      </c>
      <c r="CX69" s="752" t="n">
        <f aca="false">BW3-AW$17</f>
        <v>0.025</v>
      </c>
      <c r="CY69" s="752" t="n">
        <f aca="false">BX3-AX$17</f>
        <v>0.025</v>
      </c>
      <c r="CZ69" s="752" t="n">
        <f aca="false">BY3-AY$17</f>
        <v>0.124</v>
      </c>
      <c r="DA69" s="752" t="n">
        <f aca="false">BZ3-AZ$17</f>
        <v>0.048</v>
      </c>
      <c r="DC69" s="759" t="s">
        <v>2250</v>
      </c>
      <c r="DD69" s="752" t="n">
        <f aca="false">CE69/BD3</f>
        <v>0.506122448979592</v>
      </c>
      <c r="DE69" s="752" t="n">
        <f aca="false">CF69/BE3</f>
        <v>0.506122448979592</v>
      </c>
      <c r="DF69" s="752" t="n">
        <f aca="false">CG69/BF3</f>
        <v>0.506122448979592</v>
      </c>
      <c r="DG69" s="752" t="n">
        <f aca="false">CH69/BG3</f>
        <v>0.51</v>
      </c>
      <c r="DH69" s="752" t="n">
        <f aca="false">CI69/BH3</f>
        <v>0.521739130434783</v>
      </c>
      <c r="DI69" s="752" t="n">
        <f aca="false">CJ69/BI3</f>
        <v>0.521739130434783</v>
      </c>
      <c r="DJ69" s="752" t="n">
        <f aca="false">CK69/BJ3</f>
        <v>0.465116279069767</v>
      </c>
      <c r="DK69" s="752" t="n">
        <f aca="false">CL69/BK3</f>
        <v>0.53125</v>
      </c>
      <c r="DL69" s="752" t="n">
        <f aca="false">CM69/BL3</f>
        <v>0.53125</v>
      </c>
      <c r="DM69" s="752" t="n">
        <f aca="false">CN69/BM3</f>
        <v>0.50828729281768</v>
      </c>
      <c r="DN69" s="752" t="n">
        <f aca="false">CO69/BN3</f>
        <v>0.530201342281879</v>
      </c>
      <c r="DO69" s="752" t="n">
        <f aca="false">CP69/BO3</f>
        <v>0.530201342281879</v>
      </c>
      <c r="DP69" s="752" t="n">
        <f aca="false">CQ69/BP3</f>
        <v>0.510752688172043</v>
      </c>
      <c r="DQ69" s="752" t="n">
        <f aca="false">CR69/BQ3</f>
        <v>0.485714285714286</v>
      </c>
      <c r="DR69" s="752" t="n">
        <f aca="false">CS69/BR3</f>
        <v>0.485714285714286</v>
      </c>
      <c r="DS69" s="752" t="n">
        <f aca="false">CT69/BS3</f>
        <v>0.485714285714286</v>
      </c>
      <c r="DT69" s="752" t="n">
        <f aca="false">CU69/BT3</f>
        <v>0.453333333333333</v>
      </c>
      <c r="DU69" s="752" t="n">
        <f aca="false">CV69/BU3</f>
        <v>0.453333333333333</v>
      </c>
      <c r="DV69" s="752" t="n">
        <f aca="false">CW69/BV3</f>
        <v>0.490196078431372</v>
      </c>
      <c r="DW69" s="752" t="n">
        <f aca="false">CX69/BW3</f>
        <v>0.490196078431372</v>
      </c>
      <c r="DX69" s="752" t="n">
        <f aca="false">CY69/BX3</f>
        <v>0.490196078431372</v>
      </c>
      <c r="DY69" s="752" t="n">
        <f aca="false">CZ69/BY3</f>
        <v>0.506122448979592</v>
      </c>
      <c r="DZ69" s="752" t="n">
        <f aca="false">DA69/BZ3</f>
        <v>0.521739130434783</v>
      </c>
    </row>
    <row r="70" customFormat="false" ht="13.5" hidden="false" customHeight="false" outlineLevel="0" collapsed="false">
      <c r="CB70" s="759" t="n">
        <v>15</v>
      </c>
      <c r="CC70" s="759" t="n">
        <v>2</v>
      </c>
      <c r="CD70" s="759" t="str">
        <f aca="false">VLOOKUP(CB70,$AB$3:$AC$21,2)&amp;"から"&amp;VLOOKUP(CC70,$BB$3:$BC$20,2)</f>
        <v>処遇加算Ⅲ特定加算Ⅱベア加算から新加算Ⅱ</v>
      </c>
      <c r="CE70" s="752" t="n">
        <f aca="false">BD4-AD$17</f>
        <v>0.103</v>
      </c>
      <c r="CF70" s="752" t="n">
        <f aca="false">BE4-AE$17</f>
        <v>0.103</v>
      </c>
      <c r="CG70" s="752" t="n">
        <f aca="false">BF4-AF$17</f>
        <v>0.103</v>
      </c>
      <c r="CH70" s="752" t="n">
        <f aca="false">BG4-AG$17</f>
        <v>0.045</v>
      </c>
      <c r="CI70" s="752" t="n">
        <f aca="false">BH4-AH$17</f>
        <v>0.046</v>
      </c>
      <c r="CJ70" s="752" t="n">
        <f aca="false">BI4-AI$17</f>
        <v>0.046</v>
      </c>
      <c r="CK70" s="752" t="n">
        <f aca="false">BJ4-AJ$17</f>
        <v>0.037</v>
      </c>
      <c r="CL70" s="752" t="n">
        <f aca="false">BK4-AK$17</f>
        <v>0.062</v>
      </c>
      <c r="CM70" s="752" t="n">
        <f aca="false">BL4-AL$17</f>
        <v>0.062</v>
      </c>
      <c r="CN70" s="752" t="n">
        <f aca="false">BM4-AM$17</f>
        <v>0.085</v>
      </c>
      <c r="CO70" s="752" t="n">
        <f aca="false">BN4-AN$17</f>
        <v>0.076</v>
      </c>
      <c r="CP70" s="752" t="n">
        <f aca="false">BO4-AO$17</f>
        <v>0.076</v>
      </c>
      <c r="CQ70" s="752" t="n">
        <f aca="false">BP4-AP$17</f>
        <v>0.087</v>
      </c>
      <c r="CR70" s="752" t="n">
        <f aca="false">BQ4-AQ$17</f>
        <v>0.064</v>
      </c>
      <c r="CS70" s="752" t="n">
        <f aca="false">BR4-AR$17</f>
        <v>0.064</v>
      </c>
      <c r="CT70" s="752" t="n">
        <f aca="false">BS4-AS$17</f>
        <v>0.064</v>
      </c>
      <c r="CU70" s="752" t="n">
        <f aca="false">BT4-AT$17</f>
        <v>0.03</v>
      </c>
      <c r="CV70" s="752" t="n">
        <f aca="false">BU4-AU$17</f>
        <v>0.03</v>
      </c>
      <c r="CW70" s="752" t="n">
        <f aca="false">BV4-AV$17</f>
        <v>0.021</v>
      </c>
      <c r="CX70" s="752" t="n">
        <f aca="false">BW4-AW$17</f>
        <v>0.021</v>
      </c>
      <c r="CY70" s="752" t="n">
        <f aca="false">BX4-AX$17</f>
        <v>0.021</v>
      </c>
      <c r="CZ70" s="752" t="n">
        <f aca="false">BY4-AY$17</f>
        <v>0.103</v>
      </c>
      <c r="DA70" s="752" t="n">
        <f aca="false">BZ4-AZ$17</f>
        <v>0.046</v>
      </c>
      <c r="DC70" s="759" t="s">
        <v>2251</v>
      </c>
      <c r="DD70" s="752" t="n">
        <f aca="false">CE70/BD4</f>
        <v>0.459821428571429</v>
      </c>
      <c r="DE70" s="752" t="n">
        <f aca="false">CF70/BE4</f>
        <v>0.459821428571429</v>
      </c>
      <c r="DF70" s="752" t="n">
        <f aca="false">CG70/BF4</f>
        <v>0.459821428571429</v>
      </c>
      <c r="DG70" s="752" t="n">
        <f aca="false">CH70/BG4</f>
        <v>0.478723404255319</v>
      </c>
      <c r="DH70" s="752" t="n">
        <f aca="false">CI70/BH4</f>
        <v>0.511111111111111</v>
      </c>
      <c r="DI70" s="752" t="n">
        <f aca="false">CJ70/BI4</f>
        <v>0.511111111111111</v>
      </c>
      <c r="DJ70" s="752" t="n">
        <f aca="false">CK70/BJ4</f>
        <v>0.44578313253012</v>
      </c>
      <c r="DK70" s="752" t="n">
        <f aca="false">CL70/BK4</f>
        <v>0.508196721311475</v>
      </c>
      <c r="DL70" s="752" t="n">
        <f aca="false">CM70/BL4</f>
        <v>0.508196721311475</v>
      </c>
      <c r="DM70" s="752" t="n">
        <f aca="false">CN70/BM4</f>
        <v>0.488505747126437</v>
      </c>
      <c r="DN70" s="752" t="n">
        <f aca="false">CO70/BN4</f>
        <v>0.520547945205479</v>
      </c>
      <c r="DO70" s="752" t="n">
        <f aca="false">CP70/BO4</f>
        <v>0.520547945205479</v>
      </c>
      <c r="DP70" s="752" t="n">
        <f aca="false">CQ70/BP4</f>
        <v>0.48876404494382</v>
      </c>
      <c r="DQ70" s="752" t="n">
        <f aca="false">CR70/BQ4</f>
        <v>0.470588235294118</v>
      </c>
      <c r="DR70" s="752" t="n">
        <f aca="false">CS70/BR4</f>
        <v>0.470588235294118</v>
      </c>
      <c r="DS70" s="752" t="n">
        <f aca="false">CT70/BS4</f>
        <v>0.470588235294118</v>
      </c>
      <c r="DT70" s="752" t="n">
        <f aca="false">CU70/BT4</f>
        <v>0.422535211267606</v>
      </c>
      <c r="DU70" s="752" t="n">
        <f aca="false">CV70/BU4</f>
        <v>0.422535211267606</v>
      </c>
      <c r="DV70" s="752" t="n">
        <f aca="false">CW70/BV4</f>
        <v>0.446808510638298</v>
      </c>
      <c r="DW70" s="752" t="n">
        <f aca="false">CX70/BW4</f>
        <v>0.446808510638298</v>
      </c>
      <c r="DX70" s="752" t="n">
        <f aca="false">CY70/BX4</f>
        <v>0.446808510638298</v>
      </c>
      <c r="DY70" s="752" t="n">
        <f aca="false">CZ70/BY4</f>
        <v>0.459821428571429</v>
      </c>
      <c r="DZ70" s="752" t="n">
        <f aca="false">DA70/BZ4</f>
        <v>0.511111111111111</v>
      </c>
    </row>
    <row r="71" customFormat="false" ht="13.5" hidden="false" customHeight="false" outlineLevel="0" collapsed="false">
      <c r="CB71" s="759" t="n">
        <v>15</v>
      </c>
      <c r="CC71" s="759" t="n">
        <v>3</v>
      </c>
      <c r="CD71" s="759" t="str">
        <f aca="false">VLOOKUP(CB71,$AB$3:$AC$21,2)&amp;"から"&amp;VLOOKUP(CC71,$BB$3:$BC$20,2)</f>
        <v>処遇加算Ⅲ特定加算Ⅱベア加算から新加算Ⅲ</v>
      </c>
      <c r="CE71" s="752" t="n">
        <f aca="false">BD5-AD$17</f>
        <v>0.061</v>
      </c>
      <c r="CF71" s="752" t="n">
        <f aca="false">BE5-AE$17</f>
        <v>0.061</v>
      </c>
      <c r="CG71" s="752" t="n">
        <f aca="false">BF5-AF$17</f>
        <v>0.061</v>
      </c>
      <c r="CH71" s="752" t="n">
        <f aca="false">BG5-AG$17</f>
        <v>0.03</v>
      </c>
      <c r="CI71" s="752" t="n">
        <f aca="false">BH5-AH$17</f>
        <v>0.036</v>
      </c>
      <c r="CJ71" s="752" t="n">
        <f aca="false">BI5-AI$17</f>
        <v>0.036</v>
      </c>
      <c r="CK71" s="752" t="n">
        <f aca="false">BJ5-AJ$17</f>
        <v>0.02</v>
      </c>
      <c r="CL71" s="752" t="n">
        <f aca="false">BK5-AK$17</f>
        <v>0.05</v>
      </c>
      <c r="CM71" s="752" t="n">
        <f aca="false">BL5-AL$17</f>
        <v>0.05</v>
      </c>
      <c r="CN71" s="752" t="n">
        <f aca="false">BM5-AM$17</f>
        <v>0.061</v>
      </c>
      <c r="CO71" s="752" t="n">
        <f aca="false">BN5-AN$17</f>
        <v>0.064</v>
      </c>
      <c r="CP71" s="752" t="n">
        <f aca="false">BO5-AO$17</f>
        <v>0.064</v>
      </c>
      <c r="CQ71" s="752" t="n">
        <f aca="false">BP5-AP$17</f>
        <v>0.064</v>
      </c>
      <c r="CR71" s="752" t="n">
        <f aca="false">BQ5-AQ$17</f>
        <v>0.041</v>
      </c>
      <c r="CS71" s="752" t="n">
        <f aca="false">BR5-AR$17</f>
        <v>0.041</v>
      </c>
      <c r="CT71" s="752" t="n">
        <f aca="false">BS5-AS$17</f>
        <v>0.041</v>
      </c>
      <c r="CU71" s="752" t="n">
        <f aca="false">BT5-AT$17</f>
        <v>0.013</v>
      </c>
      <c r="CV71" s="752" t="n">
        <f aca="false">BU5-AU$17</f>
        <v>0.013</v>
      </c>
      <c r="CW71" s="752" t="n">
        <f aca="false">BV5-AV$17</f>
        <v>0.01</v>
      </c>
      <c r="CX71" s="752" t="n">
        <f aca="false">BW5-AW$17</f>
        <v>0.01</v>
      </c>
      <c r="CY71" s="752" t="n">
        <f aca="false">BX5-AX$17</f>
        <v>0.01</v>
      </c>
      <c r="CZ71" s="752" t="n">
        <f aca="false">BY5-AY$17</f>
        <v>0.061</v>
      </c>
      <c r="DA71" s="752" t="n">
        <f aca="false">BZ5-AZ$17</f>
        <v>0.036</v>
      </c>
      <c r="DC71" s="759" t="s">
        <v>2252</v>
      </c>
      <c r="DD71" s="752" t="n">
        <f aca="false">CE71/BD5</f>
        <v>0.335164835164835</v>
      </c>
      <c r="DE71" s="752" t="n">
        <f aca="false">CF71/BE5</f>
        <v>0.335164835164835</v>
      </c>
      <c r="DF71" s="752" t="n">
        <f aca="false">CG71/BF5</f>
        <v>0.335164835164835</v>
      </c>
      <c r="DG71" s="752" t="n">
        <f aca="false">CH71/BG5</f>
        <v>0.379746835443038</v>
      </c>
      <c r="DH71" s="752" t="n">
        <f aca="false">CI71/BH5</f>
        <v>0.45</v>
      </c>
      <c r="DI71" s="752" t="n">
        <f aca="false">CJ71/BI5</f>
        <v>0.45</v>
      </c>
      <c r="DJ71" s="752" t="n">
        <f aca="false">CK71/BJ5</f>
        <v>0.303030303030303</v>
      </c>
      <c r="DK71" s="752" t="n">
        <f aca="false">CL71/BK5</f>
        <v>0.454545454545455</v>
      </c>
      <c r="DL71" s="752" t="n">
        <f aca="false">CM71/BL5</f>
        <v>0.454545454545455</v>
      </c>
      <c r="DM71" s="752" t="n">
        <f aca="false">CN71/BM5</f>
        <v>0.406666666666667</v>
      </c>
      <c r="DN71" s="752" t="n">
        <f aca="false">CO71/BN5</f>
        <v>0.477611940298507</v>
      </c>
      <c r="DO71" s="752" t="n">
        <f aca="false">CP71/BO5</f>
        <v>0.477611940298507</v>
      </c>
      <c r="DP71" s="752" t="n">
        <f aca="false">CQ71/BP5</f>
        <v>0.412903225806452</v>
      </c>
      <c r="DQ71" s="752" t="n">
        <f aca="false">CR71/BQ5</f>
        <v>0.36283185840708</v>
      </c>
      <c r="DR71" s="752" t="n">
        <f aca="false">CS71/BR5</f>
        <v>0.36283185840708</v>
      </c>
      <c r="DS71" s="752" t="n">
        <f aca="false">CT71/BS5</f>
        <v>0.36283185840708</v>
      </c>
      <c r="DT71" s="752" t="n">
        <f aca="false">CU71/BT5</f>
        <v>0.240740740740741</v>
      </c>
      <c r="DU71" s="752" t="n">
        <f aca="false">CV71/BU5</f>
        <v>0.240740740740741</v>
      </c>
      <c r="DV71" s="752" t="n">
        <f aca="false">CW71/BV5</f>
        <v>0.277777777777778</v>
      </c>
      <c r="DW71" s="752" t="n">
        <f aca="false">CX71/BW5</f>
        <v>0.277777777777778</v>
      </c>
      <c r="DX71" s="752" t="n">
        <f aca="false">CY71/BX5</f>
        <v>0.277777777777778</v>
      </c>
      <c r="DY71" s="752" t="n">
        <f aca="false">CZ71/BY5</f>
        <v>0.335164835164835</v>
      </c>
      <c r="DZ71" s="752" t="n">
        <f aca="false">DA71/BZ5</f>
        <v>0.45</v>
      </c>
    </row>
    <row r="72" customFormat="false" ht="13.5" hidden="false" customHeight="false" outlineLevel="0" collapsed="false">
      <c r="CB72" s="759" t="n">
        <v>15</v>
      </c>
      <c r="CC72" s="759" t="n">
        <v>4</v>
      </c>
      <c r="CD72" s="759" t="str">
        <f aca="false">VLOOKUP(CB72,$AB$3:$AC$21,2)&amp;"から"&amp;VLOOKUP(CC72,$BB$3:$BC$20,2)</f>
        <v>処遇加算Ⅲ特定加算Ⅱベア加算から新加算Ⅳ</v>
      </c>
      <c r="CE72" s="752" t="n">
        <f aca="false">BD6-AD$17</f>
        <v>0.024</v>
      </c>
      <c r="CF72" s="752" t="n">
        <f aca="false">BE6-AE$17</f>
        <v>0.024</v>
      </c>
      <c r="CG72" s="752" t="n">
        <f aca="false">BF6-AF$17</f>
        <v>0.024</v>
      </c>
      <c r="CH72" s="752" t="n">
        <f aca="false">BG6-AG$17</f>
        <v>0.014</v>
      </c>
      <c r="CI72" s="752" t="n">
        <f aca="false">BH6-AH$17</f>
        <v>0.02</v>
      </c>
      <c r="CJ72" s="752" t="n">
        <f aca="false">BI6-AI$17</f>
        <v>0.02</v>
      </c>
      <c r="CK72" s="752" t="n">
        <f aca="false">BJ6-AJ$17</f>
        <v>0.007</v>
      </c>
      <c r="CL72" s="752" t="n">
        <f aca="false">BK6-AK$17</f>
        <v>0.028</v>
      </c>
      <c r="CM72" s="752" t="n">
        <f aca="false">BL6-AL$17</f>
        <v>0.028</v>
      </c>
      <c r="CN72" s="752" t="n">
        <f aca="false">BM6-AM$17</f>
        <v>0.033</v>
      </c>
      <c r="CO72" s="752" t="n">
        <f aca="false">BN6-AN$17</f>
        <v>0.036</v>
      </c>
      <c r="CP72" s="752" t="n">
        <f aca="false">BO6-AO$17</f>
        <v>0.036</v>
      </c>
      <c r="CQ72" s="752" t="n">
        <f aca="false">BP6-AP$17</f>
        <v>0.034</v>
      </c>
      <c r="CR72" s="752" t="n">
        <f aca="false">BQ6-AQ$17</f>
        <v>0.018</v>
      </c>
      <c r="CS72" s="752" t="n">
        <f aca="false">BR6-AR$17</f>
        <v>0.018</v>
      </c>
      <c r="CT72" s="752" t="n">
        <f aca="false">BS6-AS$17</f>
        <v>0.018</v>
      </c>
      <c r="CU72" s="752" t="n">
        <f aca="false">BT6-AT$17</f>
        <v>0.003</v>
      </c>
      <c r="CV72" s="752" t="n">
        <f aca="false">BU6-AU$17</f>
        <v>0.003</v>
      </c>
      <c r="CW72" s="752" t="n">
        <f aca="false">BV6-AV$17</f>
        <v>0.00300000000000001</v>
      </c>
      <c r="CX72" s="752" t="n">
        <f aca="false">BW6-AW$17</f>
        <v>0.00300000000000001</v>
      </c>
      <c r="CY72" s="752" t="n">
        <f aca="false">BX6-AX$17</f>
        <v>0.00300000000000001</v>
      </c>
      <c r="CZ72" s="752" t="n">
        <f aca="false">BY6-AY$17</f>
        <v>0.024</v>
      </c>
      <c r="DA72" s="752" t="n">
        <f aca="false">BZ6-AZ$17</f>
        <v>0.02</v>
      </c>
      <c r="DC72" s="759" t="s">
        <v>2253</v>
      </c>
      <c r="DD72" s="752" t="n">
        <f aca="false">CE72/BD6</f>
        <v>0.16551724137931</v>
      </c>
      <c r="DE72" s="752" t="n">
        <f aca="false">CF72/BE6</f>
        <v>0.16551724137931</v>
      </c>
      <c r="DF72" s="752" t="n">
        <f aca="false">CG72/BF6</f>
        <v>0.16551724137931</v>
      </c>
      <c r="DG72" s="752" t="n">
        <f aca="false">CH72/BG6</f>
        <v>0.222222222222222</v>
      </c>
      <c r="DH72" s="752" t="n">
        <f aca="false">CI72/BH6</f>
        <v>0.3125</v>
      </c>
      <c r="DI72" s="752" t="n">
        <f aca="false">CJ72/BI6</f>
        <v>0.3125</v>
      </c>
      <c r="DJ72" s="752" t="n">
        <f aca="false">CK72/BJ6</f>
        <v>0.132075471698113</v>
      </c>
      <c r="DK72" s="752" t="n">
        <f aca="false">CL72/BK6</f>
        <v>0.318181818181818</v>
      </c>
      <c r="DL72" s="752" t="n">
        <f aca="false">CM72/BL6</f>
        <v>0.318181818181818</v>
      </c>
      <c r="DM72" s="752" t="n">
        <f aca="false">CN72/BM6</f>
        <v>0.270491803278689</v>
      </c>
      <c r="DN72" s="752" t="n">
        <f aca="false">CO72/BN6</f>
        <v>0.339622641509434</v>
      </c>
      <c r="DO72" s="752" t="n">
        <f aca="false">CP72/BO6</f>
        <v>0.339622641509434</v>
      </c>
      <c r="DP72" s="752" t="n">
        <f aca="false">CQ72/BP6</f>
        <v>0.272</v>
      </c>
      <c r="DQ72" s="752" t="n">
        <f aca="false">CR72/BQ6</f>
        <v>0.2</v>
      </c>
      <c r="DR72" s="752" t="n">
        <f aca="false">CS72/BR6</f>
        <v>0.2</v>
      </c>
      <c r="DS72" s="752" t="n">
        <f aca="false">CT72/BS6</f>
        <v>0.2</v>
      </c>
      <c r="DT72" s="752" t="n">
        <f aca="false">CU72/BT6</f>
        <v>0.0681818181818182</v>
      </c>
      <c r="DU72" s="752" t="n">
        <f aca="false">CV72/BU6</f>
        <v>0.0681818181818182</v>
      </c>
      <c r="DV72" s="752" t="n">
        <f aca="false">CW72/BV6</f>
        <v>0.103448275862069</v>
      </c>
      <c r="DW72" s="752" t="n">
        <f aca="false">CX72/BW6</f>
        <v>0.103448275862069</v>
      </c>
      <c r="DX72" s="752" t="n">
        <f aca="false">CY72/BX6</f>
        <v>0.103448275862069</v>
      </c>
      <c r="DY72" s="752" t="n">
        <f aca="false">CZ72/BY6</f>
        <v>0.16551724137931</v>
      </c>
      <c r="DZ72" s="752" t="n">
        <f aca="false">DA72/BZ6</f>
        <v>0.3125</v>
      </c>
    </row>
    <row r="73" customFormat="false" ht="13.5" hidden="false" customHeight="false" outlineLevel="0" collapsed="false">
      <c r="CB73" s="759" t="n">
        <v>15</v>
      </c>
      <c r="CC73" s="759" t="n">
        <v>13</v>
      </c>
      <c r="CD73" s="759" t="str">
        <f aca="false">VLOOKUP(CB73,$AB$3:$AC$21,2)&amp;"から"&amp;VLOOKUP(CC73,$BB$3:$BC$20,2)</f>
        <v>処遇加算Ⅲ特定加算Ⅱベア加算から新加算Ⅴ（９）</v>
      </c>
      <c r="CE73" s="752" t="n">
        <f aca="false">BD15-AD$17</f>
        <v>0.021</v>
      </c>
      <c r="CF73" s="752" t="n">
        <f aca="false">BE15-AE$17</f>
        <v>0.021</v>
      </c>
      <c r="CG73" s="752" t="n">
        <f aca="false">BF15-AF$17</f>
        <v>0.021</v>
      </c>
      <c r="CH73" s="752" t="n">
        <f aca="false">BG15-AG$17</f>
        <v>0.01</v>
      </c>
      <c r="CI73" s="752" t="n">
        <f aca="false">BH15-AH$17</f>
        <v>0.01</v>
      </c>
      <c r="CJ73" s="752" t="n">
        <f aca="false">BI15-AI$17</f>
        <v>0.01</v>
      </c>
      <c r="CK73" s="752" t="n">
        <f aca="false">BJ15-AJ$17</f>
        <v>0.009</v>
      </c>
      <c r="CL73" s="752" t="n">
        <f aca="false">BK15-AK$17</f>
        <v>0.013</v>
      </c>
      <c r="CM73" s="752" t="n">
        <f aca="false">BL15-AL$17</f>
        <v>0.013</v>
      </c>
      <c r="CN73" s="752" t="n">
        <f aca="false">BM15-AM$17</f>
        <v>0.023</v>
      </c>
      <c r="CO73" s="752" t="n">
        <f aca="false">BN15-AN$17</f>
        <v>0.015</v>
      </c>
      <c r="CP73" s="752" t="n">
        <f aca="false">BO15-AO$17</f>
        <v>0.015</v>
      </c>
      <c r="CQ73" s="752" t="n">
        <f aca="false">BP15-AP$17</f>
        <v>0.021</v>
      </c>
      <c r="CR73" s="752" t="n">
        <f aca="false">BQ15-AQ$17</f>
        <v>0.014</v>
      </c>
      <c r="CS73" s="752" t="n">
        <f aca="false">BR15-AR$17</f>
        <v>0.014</v>
      </c>
      <c r="CT73" s="752" t="n">
        <f aca="false">BS15-AS$17</f>
        <v>0.014</v>
      </c>
      <c r="CU73" s="752" t="n">
        <f aca="false">BT15-AT$17</f>
        <v>0.007</v>
      </c>
      <c r="CV73" s="752" t="n">
        <f aca="false">BU15-AU$17</f>
        <v>0.007</v>
      </c>
      <c r="CW73" s="752" t="n">
        <f aca="false">BV15-AV$17</f>
        <v>0.005</v>
      </c>
      <c r="CX73" s="752" t="n">
        <f aca="false">BW15-AW$17</f>
        <v>0.005</v>
      </c>
      <c r="CY73" s="752" t="n">
        <f aca="false">BX15-AX$17</f>
        <v>0.005</v>
      </c>
      <c r="CZ73" s="752" t="n">
        <f aca="false">BY15-AY$17</f>
        <v>0.021</v>
      </c>
      <c r="DA73" s="752" t="n">
        <f aca="false">BZ15-AZ$17</f>
        <v>0.01</v>
      </c>
      <c r="DC73" s="759" t="s">
        <v>2254</v>
      </c>
      <c r="DD73" s="752" t="n">
        <f aca="false">CE73/BD15</f>
        <v>0.147887323943662</v>
      </c>
      <c r="DE73" s="752" t="n">
        <f aca="false">CF73/BE15</f>
        <v>0.147887323943662</v>
      </c>
      <c r="DF73" s="752" t="n">
        <f aca="false">CG73/BF15</f>
        <v>0.147887323943662</v>
      </c>
      <c r="DG73" s="752" t="n">
        <f aca="false">CH73/BG15</f>
        <v>0.169491525423729</v>
      </c>
      <c r="DH73" s="752" t="n">
        <f aca="false">CI73/BH15</f>
        <v>0.185185185185185</v>
      </c>
      <c r="DI73" s="752" t="n">
        <f aca="false">CJ73/BI15</f>
        <v>0.185185185185185</v>
      </c>
      <c r="DJ73" s="752" t="n">
        <f aca="false">CK73/BJ15</f>
        <v>0.163636363636364</v>
      </c>
      <c r="DK73" s="752" t="n">
        <f aca="false">CL73/BK15</f>
        <v>0.178082191780822</v>
      </c>
      <c r="DL73" s="752" t="n">
        <f aca="false">CM73/BL15</f>
        <v>0.178082191780822</v>
      </c>
      <c r="DM73" s="752" t="n">
        <f aca="false">CN73/BM15</f>
        <v>0.205357142857143</v>
      </c>
      <c r="DN73" s="752" t="n">
        <f aca="false">CO73/BN15</f>
        <v>0.176470588235294</v>
      </c>
      <c r="DO73" s="752" t="n">
        <f aca="false">CP73/BO15</f>
        <v>0.176470588235294</v>
      </c>
      <c r="DP73" s="752" t="n">
        <f aca="false">CQ73/BP15</f>
        <v>0.1875</v>
      </c>
      <c r="DQ73" s="752" t="n">
        <f aca="false">CR73/BQ15</f>
        <v>0.162790697674419</v>
      </c>
      <c r="DR73" s="752" t="n">
        <f aca="false">CS73/BR15</f>
        <v>0.162790697674419</v>
      </c>
      <c r="DS73" s="752" t="n">
        <f aca="false">CT73/BS15</f>
        <v>0.162790697674419</v>
      </c>
      <c r="DT73" s="752" t="n">
        <f aca="false">CU73/BT15</f>
        <v>0.145833333333333</v>
      </c>
      <c r="DU73" s="752" t="n">
        <f aca="false">CV73/BU15</f>
        <v>0.145833333333333</v>
      </c>
      <c r="DV73" s="752" t="n">
        <f aca="false">CW73/BV15</f>
        <v>0.161290322580645</v>
      </c>
      <c r="DW73" s="752" t="n">
        <f aca="false">CX73/BW15</f>
        <v>0.161290322580645</v>
      </c>
      <c r="DX73" s="752" t="n">
        <f aca="false">CY73/BX15</f>
        <v>0.161290322580645</v>
      </c>
      <c r="DY73" s="752" t="n">
        <f aca="false">CZ73/BY15</f>
        <v>0.147887323943662</v>
      </c>
      <c r="DZ73" s="752" t="n">
        <f aca="false">DA73/BZ15</f>
        <v>0.185185185185185</v>
      </c>
    </row>
    <row r="74" customFormat="false" ht="13.5" hidden="false" customHeight="false" outlineLevel="0" collapsed="false">
      <c r="CB74" s="759" t="n">
        <v>16</v>
      </c>
      <c r="CC74" s="759" t="n">
        <v>1</v>
      </c>
      <c r="CD74" s="759" t="str">
        <f aca="false">VLOOKUP(CB74,$AB$3:$AC$21,2)&amp;"から"&amp;VLOOKUP(CC74,$BB$3:$BC$20,2)</f>
        <v>処遇加算Ⅲ特定加算Ⅱベア加算なしから新加算Ⅰ</v>
      </c>
      <c r="CE74" s="752" t="n">
        <f aca="false">BD3-AD$18</f>
        <v>0.148</v>
      </c>
      <c r="CF74" s="752" t="n">
        <f aca="false">BE3-AE$18</f>
        <v>0.148</v>
      </c>
      <c r="CG74" s="752" t="n">
        <f aca="false">BF3-AF$18</f>
        <v>0.148</v>
      </c>
      <c r="CH74" s="752" t="n">
        <f aca="false">BG3-AG$18</f>
        <v>0.062</v>
      </c>
      <c r="CI74" s="752" t="n">
        <f aca="false">BH3-AH$18</f>
        <v>0.059</v>
      </c>
      <c r="CJ74" s="752" t="n">
        <f aca="false">BI3-AI$18</f>
        <v>0.059</v>
      </c>
      <c r="CK74" s="752" t="n">
        <f aca="false">BJ3-AJ$18</f>
        <v>0.05</v>
      </c>
      <c r="CL74" s="752" t="n">
        <f aca="false">BK3-AK$18</f>
        <v>0.083</v>
      </c>
      <c r="CM74" s="752" t="n">
        <f aca="false">BL3-AL$18</f>
        <v>0.083</v>
      </c>
      <c r="CN74" s="752" t="n">
        <f aca="false">BM3-AM$18</f>
        <v>0.115</v>
      </c>
      <c r="CO74" s="752" t="n">
        <f aca="false">BN3-AN$18</f>
        <v>0.096</v>
      </c>
      <c r="CP74" s="752" t="n">
        <f aca="false">BO3-AO$18</f>
        <v>0.096</v>
      </c>
      <c r="CQ74" s="752" t="n">
        <f aca="false">BP3-AP$18</f>
        <v>0.118</v>
      </c>
      <c r="CR74" s="752" t="n">
        <f aca="false">BQ3-AQ$18</f>
        <v>0.084</v>
      </c>
      <c r="CS74" s="752" t="n">
        <f aca="false">BR3-AR$18</f>
        <v>0.084</v>
      </c>
      <c r="CT74" s="752" t="n">
        <f aca="false">BS3-AS$18</f>
        <v>0.084</v>
      </c>
      <c r="CU74" s="752" t="n">
        <f aca="false">BT3-AT$18</f>
        <v>0.042</v>
      </c>
      <c r="CV74" s="752" t="n">
        <f aca="false">BU3-AU$18</f>
        <v>0.042</v>
      </c>
      <c r="CW74" s="752" t="n">
        <f aca="false">BV3-AV$18</f>
        <v>0.03</v>
      </c>
      <c r="CX74" s="752" t="n">
        <f aca="false">BW3-AW$18</f>
        <v>0.03</v>
      </c>
      <c r="CY74" s="752" t="n">
        <f aca="false">BX3-AX$18</f>
        <v>0.03</v>
      </c>
      <c r="CZ74" s="752" t="n">
        <f aca="false">BY3-AY$18</f>
        <v>0.148</v>
      </c>
      <c r="DA74" s="752" t="n">
        <f aca="false">BZ3-AZ$18</f>
        <v>0.059</v>
      </c>
      <c r="DC74" s="759" t="s">
        <v>2255</v>
      </c>
      <c r="DD74" s="752" t="n">
        <f aca="false">CE74/BD3</f>
        <v>0.604081632653061</v>
      </c>
      <c r="DE74" s="752" t="n">
        <f aca="false">CF74/BE3</f>
        <v>0.604081632653061</v>
      </c>
      <c r="DF74" s="752" t="n">
        <f aca="false">CG74/BF3</f>
        <v>0.604081632653061</v>
      </c>
      <c r="DG74" s="752" t="n">
        <f aca="false">CH74/BG3</f>
        <v>0.62</v>
      </c>
      <c r="DH74" s="752" t="n">
        <f aca="false">CI74/BH3</f>
        <v>0.641304347826087</v>
      </c>
      <c r="DI74" s="752" t="n">
        <f aca="false">CJ74/BI3</f>
        <v>0.641304347826087</v>
      </c>
      <c r="DJ74" s="752" t="n">
        <f aca="false">CK74/BJ3</f>
        <v>0.581395348837209</v>
      </c>
      <c r="DK74" s="752" t="n">
        <f aca="false">CL74/BK3</f>
        <v>0.6484375</v>
      </c>
      <c r="DL74" s="752" t="n">
        <f aca="false">CM74/BL3</f>
        <v>0.6484375</v>
      </c>
      <c r="DM74" s="752" t="n">
        <f aca="false">CN74/BM3</f>
        <v>0.635359116022099</v>
      </c>
      <c r="DN74" s="752" t="n">
        <f aca="false">CO74/BN3</f>
        <v>0.644295302013423</v>
      </c>
      <c r="DO74" s="752" t="n">
        <f aca="false">CP74/BO3</f>
        <v>0.644295302013423</v>
      </c>
      <c r="DP74" s="752" t="n">
        <f aca="false">CQ74/BP3</f>
        <v>0.634408602150538</v>
      </c>
      <c r="DQ74" s="752" t="n">
        <f aca="false">CR74/BQ3</f>
        <v>0.6</v>
      </c>
      <c r="DR74" s="752" t="n">
        <f aca="false">CS74/BR3</f>
        <v>0.6</v>
      </c>
      <c r="DS74" s="752" t="n">
        <f aca="false">CT74/BS3</f>
        <v>0.6</v>
      </c>
      <c r="DT74" s="752" t="n">
        <f aca="false">CU74/BT3</f>
        <v>0.56</v>
      </c>
      <c r="DU74" s="752" t="n">
        <f aca="false">CV74/BU3</f>
        <v>0.56</v>
      </c>
      <c r="DV74" s="752" t="n">
        <f aca="false">CW74/BV3</f>
        <v>0.588235294117647</v>
      </c>
      <c r="DW74" s="752" t="n">
        <f aca="false">CX74/BW3</f>
        <v>0.588235294117647</v>
      </c>
      <c r="DX74" s="752" t="n">
        <f aca="false">CY74/BX3</f>
        <v>0.588235294117647</v>
      </c>
      <c r="DY74" s="752" t="n">
        <f aca="false">CZ74/BY3</f>
        <v>0.604081632653061</v>
      </c>
      <c r="DZ74" s="752" t="n">
        <f aca="false">DA74/BZ3</f>
        <v>0.641304347826087</v>
      </c>
    </row>
    <row r="75" customFormat="false" ht="13.5" hidden="false" customHeight="false" outlineLevel="0" collapsed="false">
      <c r="CB75" s="759" t="n">
        <v>16</v>
      </c>
      <c r="CC75" s="759" t="n">
        <v>2</v>
      </c>
      <c r="CD75" s="759" t="str">
        <f aca="false">VLOOKUP(CB75,$AB$3:$AC$21,2)&amp;"から"&amp;VLOOKUP(CC75,$BB$3:$BC$20,2)</f>
        <v>処遇加算Ⅲ特定加算Ⅱベア加算なしから新加算Ⅱ</v>
      </c>
      <c r="CE75" s="752" t="n">
        <f aca="false">BD4-AD$18</f>
        <v>0.127</v>
      </c>
      <c r="CF75" s="752" t="n">
        <f aca="false">BE4-AE$18</f>
        <v>0.127</v>
      </c>
      <c r="CG75" s="752" t="n">
        <f aca="false">BF4-AF$18</f>
        <v>0.127</v>
      </c>
      <c r="CH75" s="752" t="n">
        <f aca="false">BG4-AG$18</f>
        <v>0.056</v>
      </c>
      <c r="CI75" s="752" t="n">
        <f aca="false">BH4-AH$18</f>
        <v>0.057</v>
      </c>
      <c r="CJ75" s="752" t="n">
        <f aca="false">BI4-AI$18</f>
        <v>0.057</v>
      </c>
      <c r="CK75" s="752" t="n">
        <f aca="false">BJ4-AJ$18</f>
        <v>0.047</v>
      </c>
      <c r="CL75" s="752" t="n">
        <f aca="false">BK4-AK$18</f>
        <v>0.077</v>
      </c>
      <c r="CM75" s="752" t="n">
        <f aca="false">BL4-AL$18</f>
        <v>0.077</v>
      </c>
      <c r="CN75" s="752" t="n">
        <f aca="false">BM4-AM$18</f>
        <v>0.108</v>
      </c>
      <c r="CO75" s="752" t="n">
        <f aca="false">BN4-AN$18</f>
        <v>0.093</v>
      </c>
      <c r="CP75" s="752" t="n">
        <f aca="false">BO4-AO$18</f>
        <v>0.093</v>
      </c>
      <c r="CQ75" s="752" t="n">
        <f aca="false">BP4-AP$18</f>
        <v>0.11</v>
      </c>
      <c r="CR75" s="752" t="n">
        <f aca="false">BQ4-AQ$18</f>
        <v>0.08</v>
      </c>
      <c r="CS75" s="752" t="n">
        <f aca="false">BR4-AR$18</f>
        <v>0.08</v>
      </c>
      <c r="CT75" s="752" t="n">
        <f aca="false">BS4-AS$18</f>
        <v>0.08</v>
      </c>
      <c r="CU75" s="752" t="n">
        <f aca="false">BT4-AT$18</f>
        <v>0.038</v>
      </c>
      <c r="CV75" s="752" t="n">
        <f aca="false">BU4-AU$18</f>
        <v>0.038</v>
      </c>
      <c r="CW75" s="752" t="n">
        <f aca="false">BV4-AV$18</f>
        <v>0.026</v>
      </c>
      <c r="CX75" s="752" t="n">
        <f aca="false">BW4-AW$18</f>
        <v>0.026</v>
      </c>
      <c r="CY75" s="752" t="n">
        <f aca="false">BX4-AX$18</f>
        <v>0.026</v>
      </c>
      <c r="CZ75" s="752" t="n">
        <f aca="false">BY4-AY$18</f>
        <v>0.127</v>
      </c>
      <c r="DA75" s="752" t="n">
        <f aca="false">BZ4-AZ$18</f>
        <v>0.057</v>
      </c>
      <c r="DC75" s="759" t="s">
        <v>2256</v>
      </c>
      <c r="DD75" s="752" t="n">
        <f aca="false">CE75/BD4</f>
        <v>0.566964285714286</v>
      </c>
      <c r="DE75" s="752" t="n">
        <f aca="false">CF75/BE4</f>
        <v>0.566964285714286</v>
      </c>
      <c r="DF75" s="752" t="n">
        <f aca="false">CG75/BF4</f>
        <v>0.566964285714286</v>
      </c>
      <c r="DG75" s="752" t="n">
        <f aca="false">CH75/BG4</f>
        <v>0.595744680851064</v>
      </c>
      <c r="DH75" s="752" t="n">
        <f aca="false">CI75/BH4</f>
        <v>0.633333333333333</v>
      </c>
      <c r="DI75" s="752" t="n">
        <f aca="false">CJ75/BI4</f>
        <v>0.633333333333333</v>
      </c>
      <c r="DJ75" s="752" t="n">
        <f aca="false">CK75/BJ4</f>
        <v>0.566265060240964</v>
      </c>
      <c r="DK75" s="752" t="n">
        <f aca="false">CL75/BK4</f>
        <v>0.631147540983607</v>
      </c>
      <c r="DL75" s="752" t="n">
        <f aca="false">CM75/BL4</f>
        <v>0.631147540983607</v>
      </c>
      <c r="DM75" s="752" t="n">
        <f aca="false">CN75/BM4</f>
        <v>0.620689655172414</v>
      </c>
      <c r="DN75" s="752" t="n">
        <f aca="false">CO75/BN4</f>
        <v>0.636986301369863</v>
      </c>
      <c r="DO75" s="752" t="n">
        <f aca="false">CP75/BO4</f>
        <v>0.636986301369863</v>
      </c>
      <c r="DP75" s="752" t="n">
        <f aca="false">CQ75/BP4</f>
        <v>0.617977528089888</v>
      </c>
      <c r="DQ75" s="752" t="n">
        <f aca="false">CR75/BQ4</f>
        <v>0.588235294117647</v>
      </c>
      <c r="DR75" s="752" t="n">
        <f aca="false">CS75/BR4</f>
        <v>0.588235294117647</v>
      </c>
      <c r="DS75" s="752" t="n">
        <f aca="false">CT75/BS4</f>
        <v>0.588235294117647</v>
      </c>
      <c r="DT75" s="752" t="n">
        <f aca="false">CU75/BT4</f>
        <v>0.535211267605634</v>
      </c>
      <c r="DU75" s="752" t="n">
        <f aca="false">CV75/BU4</f>
        <v>0.535211267605634</v>
      </c>
      <c r="DV75" s="752" t="n">
        <f aca="false">CW75/BV4</f>
        <v>0.553191489361702</v>
      </c>
      <c r="DW75" s="752" t="n">
        <f aca="false">CX75/BW4</f>
        <v>0.553191489361702</v>
      </c>
      <c r="DX75" s="752" t="n">
        <f aca="false">CY75/BX4</f>
        <v>0.553191489361702</v>
      </c>
      <c r="DY75" s="752" t="n">
        <f aca="false">CZ75/BY4</f>
        <v>0.566964285714286</v>
      </c>
      <c r="DZ75" s="752" t="n">
        <f aca="false">DA75/BZ4</f>
        <v>0.633333333333333</v>
      </c>
    </row>
    <row r="76" customFormat="false" ht="13.5" hidden="false" customHeight="false" outlineLevel="0" collapsed="false">
      <c r="CB76" s="759" t="n">
        <v>16</v>
      </c>
      <c r="CC76" s="759" t="n">
        <v>3</v>
      </c>
      <c r="CD76" s="759" t="str">
        <f aca="false">VLOOKUP(CB76,$AB$3:$AC$21,2)&amp;"から"&amp;VLOOKUP(CC76,$BB$3:$BC$20,2)</f>
        <v>処遇加算Ⅲ特定加算Ⅱベア加算なしから新加算Ⅲ</v>
      </c>
      <c r="CE76" s="752" t="n">
        <f aca="false">BD5-AD$18</f>
        <v>0.085</v>
      </c>
      <c r="CF76" s="752" t="n">
        <f aca="false">BE5-AE$18</f>
        <v>0.085</v>
      </c>
      <c r="CG76" s="752" t="n">
        <f aca="false">BF5-AF$18</f>
        <v>0.085</v>
      </c>
      <c r="CH76" s="752" t="n">
        <f aca="false">BG5-AG$18</f>
        <v>0.041</v>
      </c>
      <c r="CI76" s="752" t="n">
        <f aca="false">BH5-AH$18</f>
        <v>0.047</v>
      </c>
      <c r="CJ76" s="752" t="n">
        <f aca="false">BI5-AI$18</f>
        <v>0.047</v>
      </c>
      <c r="CK76" s="752" t="n">
        <f aca="false">BJ5-AJ$18</f>
        <v>0.03</v>
      </c>
      <c r="CL76" s="752" t="n">
        <f aca="false">BK5-AK$18</f>
        <v>0.065</v>
      </c>
      <c r="CM76" s="752" t="n">
        <f aca="false">BL5-AL$18</f>
        <v>0.065</v>
      </c>
      <c r="CN76" s="752" t="n">
        <f aca="false">BM5-AM$18</f>
        <v>0.084</v>
      </c>
      <c r="CO76" s="752" t="n">
        <f aca="false">BN5-AN$18</f>
        <v>0.081</v>
      </c>
      <c r="CP76" s="752" t="n">
        <f aca="false">BO5-AO$18</f>
        <v>0.081</v>
      </c>
      <c r="CQ76" s="752" t="n">
        <f aca="false">BP5-AP$18</f>
        <v>0.087</v>
      </c>
      <c r="CR76" s="752" t="n">
        <f aca="false">BQ5-AQ$18</f>
        <v>0.057</v>
      </c>
      <c r="CS76" s="752" t="n">
        <f aca="false">BR5-AR$18</f>
        <v>0.057</v>
      </c>
      <c r="CT76" s="752" t="n">
        <f aca="false">BS5-AS$18</f>
        <v>0.057</v>
      </c>
      <c r="CU76" s="752" t="n">
        <f aca="false">BT5-AT$18</f>
        <v>0.021</v>
      </c>
      <c r="CV76" s="752" t="n">
        <f aca="false">BU5-AU$18</f>
        <v>0.021</v>
      </c>
      <c r="CW76" s="752" t="n">
        <f aca="false">BV5-AV$18</f>
        <v>0.015</v>
      </c>
      <c r="CX76" s="752" t="n">
        <f aca="false">BW5-AW$18</f>
        <v>0.015</v>
      </c>
      <c r="CY76" s="752" t="n">
        <f aca="false">BX5-AX$18</f>
        <v>0.015</v>
      </c>
      <c r="CZ76" s="752" t="n">
        <f aca="false">BY5-AY$18</f>
        <v>0.085</v>
      </c>
      <c r="DA76" s="752" t="n">
        <f aca="false">BZ5-AZ$18</f>
        <v>0.047</v>
      </c>
      <c r="DC76" s="759" t="s">
        <v>2257</v>
      </c>
      <c r="DD76" s="752" t="n">
        <f aca="false">CE76/BD5</f>
        <v>0.467032967032967</v>
      </c>
      <c r="DE76" s="752" t="n">
        <f aca="false">CF76/BE5</f>
        <v>0.467032967032967</v>
      </c>
      <c r="DF76" s="752" t="n">
        <f aca="false">CG76/BF5</f>
        <v>0.467032967032967</v>
      </c>
      <c r="DG76" s="752" t="n">
        <f aca="false">CH76/BG5</f>
        <v>0.518987341772152</v>
      </c>
      <c r="DH76" s="752" t="n">
        <f aca="false">CI76/BH5</f>
        <v>0.5875</v>
      </c>
      <c r="DI76" s="752" t="n">
        <f aca="false">CJ76/BI5</f>
        <v>0.5875</v>
      </c>
      <c r="DJ76" s="752" t="n">
        <f aca="false">CK76/BJ5</f>
        <v>0.454545454545455</v>
      </c>
      <c r="DK76" s="752" t="n">
        <f aca="false">CL76/BK5</f>
        <v>0.590909090909091</v>
      </c>
      <c r="DL76" s="752" t="n">
        <f aca="false">CM76/BL5</f>
        <v>0.590909090909091</v>
      </c>
      <c r="DM76" s="752" t="n">
        <f aca="false">CN76/BM5</f>
        <v>0.56</v>
      </c>
      <c r="DN76" s="752" t="n">
        <f aca="false">CO76/BN5</f>
        <v>0.604477611940298</v>
      </c>
      <c r="DO76" s="752" t="n">
        <f aca="false">CP76/BO5</f>
        <v>0.604477611940298</v>
      </c>
      <c r="DP76" s="752" t="n">
        <f aca="false">CQ76/BP5</f>
        <v>0.561290322580645</v>
      </c>
      <c r="DQ76" s="752" t="n">
        <f aca="false">CR76/BQ5</f>
        <v>0.504424778761062</v>
      </c>
      <c r="DR76" s="752" t="n">
        <f aca="false">CS76/BR5</f>
        <v>0.504424778761062</v>
      </c>
      <c r="DS76" s="752" t="n">
        <f aca="false">CT76/BS5</f>
        <v>0.504424778761062</v>
      </c>
      <c r="DT76" s="752" t="n">
        <f aca="false">CU76/BT5</f>
        <v>0.388888888888889</v>
      </c>
      <c r="DU76" s="752" t="n">
        <f aca="false">CV76/BU5</f>
        <v>0.388888888888889</v>
      </c>
      <c r="DV76" s="752" t="n">
        <f aca="false">CW76/BV5</f>
        <v>0.416666666666667</v>
      </c>
      <c r="DW76" s="752" t="n">
        <f aca="false">CX76/BW5</f>
        <v>0.416666666666667</v>
      </c>
      <c r="DX76" s="752" t="n">
        <f aca="false">CY76/BX5</f>
        <v>0.416666666666667</v>
      </c>
      <c r="DY76" s="752" t="n">
        <f aca="false">CZ76/BY5</f>
        <v>0.467032967032967</v>
      </c>
      <c r="DZ76" s="752" t="n">
        <f aca="false">DA76/BZ5</f>
        <v>0.5875</v>
      </c>
    </row>
    <row r="77" customFormat="false" ht="13.5" hidden="false" customHeight="false" outlineLevel="0" collapsed="false">
      <c r="CB77" s="759" t="n">
        <v>16</v>
      </c>
      <c r="CC77" s="759" t="n">
        <v>4</v>
      </c>
      <c r="CD77" s="759" t="str">
        <f aca="false">VLOOKUP(CB77,$AB$3:$AC$21,2)&amp;"から"&amp;VLOOKUP(CC77,$BB$3:$BC$20,2)</f>
        <v>処遇加算Ⅲ特定加算Ⅱベア加算なしから新加算Ⅳ</v>
      </c>
      <c r="CE77" s="752" t="n">
        <f aca="false">BD6-AD$18</f>
        <v>0.048</v>
      </c>
      <c r="CF77" s="752" t="n">
        <f aca="false">BE6-AE$18</f>
        <v>0.048</v>
      </c>
      <c r="CG77" s="752" t="n">
        <f aca="false">BF6-AF$18</f>
        <v>0.048</v>
      </c>
      <c r="CH77" s="752" t="n">
        <f aca="false">BG6-AG$18</f>
        <v>0.025</v>
      </c>
      <c r="CI77" s="752" t="n">
        <f aca="false">BH6-AH$18</f>
        <v>0.031</v>
      </c>
      <c r="CJ77" s="752" t="n">
        <f aca="false">BI6-AI$18</f>
        <v>0.031</v>
      </c>
      <c r="CK77" s="752" t="n">
        <f aca="false">BJ6-AJ$18</f>
        <v>0.017</v>
      </c>
      <c r="CL77" s="752" t="n">
        <f aca="false">BK6-AK$18</f>
        <v>0.043</v>
      </c>
      <c r="CM77" s="752" t="n">
        <f aca="false">BL6-AL$18</f>
        <v>0.043</v>
      </c>
      <c r="CN77" s="752" t="n">
        <f aca="false">BM6-AM$18</f>
        <v>0.056</v>
      </c>
      <c r="CO77" s="752" t="n">
        <f aca="false">BN6-AN$18</f>
        <v>0.053</v>
      </c>
      <c r="CP77" s="752" t="n">
        <f aca="false">BO6-AO$18</f>
        <v>0.053</v>
      </c>
      <c r="CQ77" s="752" t="n">
        <f aca="false">BP6-AP$18</f>
        <v>0.057</v>
      </c>
      <c r="CR77" s="752" t="n">
        <f aca="false">BQ6-AQ$18</f>
        <v>0.034</v>
      </c>
      <c r="CS77" s="752" t="n">
        <f aca="false">BR6-AR$18</f>
        <v>0.034</v>
      </c>
      <c r="CT77" s="752" t="n">
        <f aca="false">BS6-AS$18</f>
        <v>0.034</v>
      </c>
      <c r="CU77" s="752" t="n">
        <f aca="false">BT6-AT$18</f>
        <v>0.011</v>
      </c>
      <c r="CV77" s="752" t="n">
        <f aca="false">BU6-AU$18</f>
        <v>0.011</v>
      </c>
      <c r="CW77" s="752" t="n">
        <f aca="false">BV6-AV$18</f>
        <v>0.00800000000000001</v>
      </c>
      <c r="CX77" s="752" t="n">
        <f aca="false">BW6-AW$18</f>
        <v>0.00800000000000001</v>
      </c>
      <c r="CY77" s="752" t="n">
        <f aca="false">BX6-AX$18</f>
        <v>0.00800000000000001</v>
      </c>
      <c r="CZ77" s="752" t="n">
        <f aca="false">BY6-AY$18</f>
        <v>0.048</v>
      </c>
      <c r="DA77" s="752" t="n">
        <f aca="false">BZ6-AZ$18</f>
        <v>0.031</v>
      </c>
      <c r="DC77" s="759" t="s">
        <v>2258</v>
      </c>
      <c r="DD77" s="752" t="n">
        <f aca="false">CE77/BD6</f>
        <v>0.331034482758621</v>
      </c>
      <c r="DE77" s="752" t="n">
        <f aca="false">CF77/BE6</f>
        <v>0.331034482758621</v>
      </c>
      <c r="DF77" s="752" t="n">
        <f aca="false">CG77/BF6</f>
        <v>0.331034482758621</v>
      </c>
      <c r="DG77" s="752" t="n">
        <f aca="false">CH77/BG6</f>
        <v>0.396825396825397</v>
      </c>
      <c r="DH77" s="752" t="n">
        <f aca="false">CI77/BH6</f>
        <v>0.484375</v>
      </c>
      <c r="DI77" s="752" t="n">
        <f aca="false">CJ77/BI6</f>
        <v>0.484375</v>
      </c>
      <c r="DJ77" s="752" t="n">
        <f aca="false">CK77/BJ6</f>
        <v>0.320754716981132</v>
      </c>
      <c r="DK77" s="752" t="n">
        <f aca="false">CL77/BK6</f>
        <v>0.488636363636364</v>
      </c>
      <c r="DL77" s="752" t="n">
        <f aca="false">CM77/BL6</f>
        <v>0.488636363636364</v>
      </c>
      <c r="DM77" s="752" t="n">
        <f aca="false">CN77/BM6</f>
        <v>0.459016393442623</v>
      </c>
      <c r="DN77" s="752" t="n">
        <f aca="false">CO77/BN6</f>
        <v>0.5</v>
      </c>
      <c r="DO77" s="752" t="n">
        <f aca="false">CP77/BO6</f>
        <v>0.5</v>
      </c>
      <c r="DP77" s="752" t="n">
        <f aca="false">CQ77/BP6</f>
        <v>0.456</v>
      </c>
      <c r="DQ77" s="752" t="n">
        <f aca="false">CR77/BQ6</f>
        <v>0.377777777777778</v>
      </c>
      <c r="DR77" s="752" t="n">
        <f aca="false">CS77/BR6</f>
        <v>0.377777777777778</v>
      </c>
      <c r="DS77" s="752" t="n">
        <f aca="false">CT77/BS6</f>
        <v>0.377777777777778</v>
      </c>
      <c r="DT77" s="752" t="n">
        <f aca="false">CU77/BT6</f>
        <v>0.25</v>
      </c>
      <c r="DU77" s="752" t="n">
        <f aca="false">CV77/BU6</f>
        <v>0.25</v>
      </c>
      <c r="DV77" s="752" t="n">
        <f aca="false">CW77/BV6</f>
        <v>0.275862068965517</v>
      </c>
      <c r="DW77" s="752" t="n">
        <f aca="false">CX77/BW6</f>
        <v>0.275862068965517</v>
      </c>
      <c r="DX77" s="752" t="n">
        <f aca="false">CY77/BX6</f>
        <v>0.275862068965517</v>
      </c>
      <c r="DY77" s="752" t="n">
        <f aca="false">CZ77/BY6</f>
        <v>0.331034482758621</v>
      </c>
      <c r="DZ77" s="752" t="n">
        <f aca="false">DA77/BZ6</f>
        <v>0.484375</v>
      </c>
    </row>
    <row r="78" customFormat="false" ht="13.5" hidden="false" customHeight="false" outlineLevel="0" collapsed="false">
      <c r="CB78" s="759" t="n">
        <v>16</v>
      </c>
      <c r="CC78" s="759" t="n">
        <v>16</v>
      </c>
      <c r="CD78" s="759" t="str">
        <f aca="false">VLOOKUP(CB78,$AB$3:$AC$21,2)&amp;"から"&amp;VLOOKUP(CC78,$BB$3:$BC$20,2)</f>
        <v>処遇加算Ⅲ特定加算Ⅱベア加算なしから新加算Ⅴ（12）</v>
      </c>
      <c r="CE78" s="752" t="n">
        <f aca="false">BD18-AD$18</f>
        <v>0.021</v>
      </c>
      <c r="CF78" s="752" t="n">
        <f aca="false">BE18-AE$18</f>
        <v>0.021</v>
      </c>
      <c r="CG78" s="752" t="n">
        <f aca="false">BF18-AF$18</f>
        <v>0.021</v>
      </c>
      <c r="CH78" s="752" t="n">
        <f aca="false">BG18-AG$18</f>
        <v>0.01</v>
      </c>
      <c r="CI78" s="752" t="n">
        <f aca="false">BH18-AH$18</f>
        <v>0.01</v>
      </c>
      <c r="CJ78" s="752" t="n">
        <f aca="false">BI18-AI$18</f>
        <v>0.01</v>
      </c>
      <c r="CK78" s="752" t="n">
        <f aca="false">BJ18-AJ$18</f>
        <v>0.009</v>
      </c>
      <c r="CL78" s="752" t="n">
        <f aca="false">BK18-AK$18</f>
        <v>0.013</v>
      </c>
      <c r="CM78" s="752" t="n">
        <f aca="false">BL18-AL$18</f>
        <v>0.013</v>
      </c>
      <c r="CN78" s="752" t="n">
        <f aca="false">BM18-AM$18</f>
        <v>0.023</v>
      </c>
      <c r="CO78" s="752" t="n">
        <f aca="false">BN18-AN$18</f>
        <v>0.015</v>
      </c>
      <c r="CP78" s="752" t="n">
        <f aca="false">BO18-AO$18</f>
        <v>0.015</v>
      </c>
      <c r="CQ78" s="752" t="n">
        <f aca="false">BP18-AP$18</f>
        <v>0.021</v>
      </c>
      <c r="CR78" s="752" t="n">
        <f aca="false">BQ18-AQ$18</f>
        <v>0.014</v>
      </c>
      <c r="CS78" s="752" t="n">
        <f aca="false">BR18-AR$18</f>
        <v>0.014</v>
      </c>
      <c r="CT78" s="752" t="n">
        <f aca="false">BS18-AS$18</f>
        <v>0.014</v>
      </c>
      <c r="CU78" s="752" t="n">
        <f aca="false">BT18-AT$18</f>
        <v>0.007</v>
      </c>
      <c r="CV78" s="752" t="n">
        <f aca="false">BU18-AU$18</f>
        <v>0.007</v>
      </c>
      <c r="CW78" s="752" t="n">
        <f aca="false">BV18-AV$18</f>
        <v>0.005</v>
      </c>
      <c r="CX78" s="752" t="n">
        <f aca="false">BW18-AW$18</f>
        <v>0.005</v>
      </c>
      <c r="CY78" s="752" t="n">
        <f aca="false">BX18-AX$18</f>
        <v>0.005</v>
      </c>
      <c r="CZ78" s="752" t="n">
        <f aca="false">BY18-AY$18</f>
        <v>0.021</v>
      </c>
      <c r="DA78" s="752" t="n">
        <f aca="false">BZ18-AZ$18</f>
        <v>0.01</v>
      </c>
      <c r="DC78" s="759" t="s">
        <v>2259</v>
      </c>
      <c r="DD78" s="752" t="n">
        <f aca="false">CE78/BD18</f>
        <v>0.177966101694915</v>
      </c>
      <c r="DE78" s="752" t="n">
        <f aca="false">CF78/BE18</f>
        <v>0.177966101694915</v>
      </c>
      <c r="DF78" s="752" t="n">
        <f aca="false">CG78/BF18</f>
        <v>0.177966101694915</v>
      </c>
      <c r="DG78" s="752" t="n">
        <f aca="false">CH78/BG18</f>
        <v>0.208333333333333</v>
      </c>
      <c r="DH78" s="752" t="n">
        <f aca="false">CI78/BH18</f>
        <v>0.232558139534884</v>
      </c>
      <c r="DI78" s="752" t="n">
        <f aca="false">CJ78/BI18</f>
        <v>0.232558139534884</v>
      </c>
      <c r="DJ78" s="752" t="n">
        <f aca="false">CK78/BJ18</f>
        <v>0.2</v>
      </c>
      <c r="DK78" s="752" t="n">
        <f aca="false">CL78/BK18</f>
        <v>0.224137931034483</v>
      </c>
      <c r="DL78" s="752" t="n">
        <f aca="false">CM78/BL18</f>
        <v>0.224137931034483</v>
      </c>
      <c r="DM78" s="752" t="n">
        <f aca="false">CN78/BM18</f>
        <v>0.258426966292135</v>
      </c>
      <c r="DN78" s="752" t="n">
        <f aca="false">CO78/BN18</f>
        <v>0.220588235294118</v>
      </c>
      <c r="DO78" s="752" t="n">
        <f aca="false">CP78/BO18</f>
        <v>0.220588235294118</v>
      </c>
      <c r="DP78" s="752" t="n">
        <f aca="false">CQ78/BP18</f>
        <v>0.235955056179775</v>
      </c>
      <c r="DQ78" s="752" t="n">
        <f aca="false">CR78/BQ18</f>
        <v>0.2</v>
      </c>
      <c r="DR78" s="752" t="n">
        <f aca="false">CS78/BR18</f>
        <v>0.2</v>
      </c>
      <c r="DS78" s="752" t="n">
        <f aca="false">CT78/BS18</f>
        <v>0.2</v>
      </c>
      <c r="DT78" s="752" t="n">
        <f aca="false">CU78/BT18</f>
        <v>0.175</v>
      </c>
      <c r="DU78" s="752" t="n">
        <f aca="false">CV78/BU18</f>
        <v>0.175</v>
      </c>
      <c r="DV78" s="752" t="n">
        <f aca="false">CW78/BV18</f>
        <v>0.192307692307692</v>
      </c>
      <c r="DW78" s="752" t="n">
        <f aca="false">CX78/BW18</f>
        <v>0.192307692307692</v>
      </c>
      <c r="DX78" s="752" t="n">
        <f aca="false">CY78/BX18</f>
        <v>0.192307692307692</v>
      </c>
      <c r="DY78" s="752" t="n">
        <f aca="false">CZ78/BY18</f>
        <v>0.177966101694915</v>
      </c>
      <c r="DZ78" s="752" t="n">
        <f aca="false">DA78/BZ18</f>
        <v>0.232558139534884</v>
      </c>
    </row>
    <row r="79" customFormat="false" ht="13.5" hidden="false" customHeight="false" outlineLevel="0" collapsed="false">
      <c r="CB79" s="759" t="n">
        <v>17</v>
      </c>
      <c r="CC79" s="759" t="n">
        <v>1</v>
      </c>
      <c r="CD79" s="759" t="str">
        <f aca="false">VLOOKUP(CB79,$AB$3:$AC$21,2)&amp;"から"&amp;VLOOKUP(CC79,$BB$3:$BC$20,2)</f>
        <v>処遇加算Ⅲ特定加算なしベア加算から新加算Ⅰ</v>
      </c>
      <c r="CE79" s="752" t="n">
        <f aca="false">BD3-AD$19</f>
        <v>0.166</v>
      </c>
      <c r="CF79" s="752" t="n">
        <f aca="false">BE3-AE$19</f>
        <v>0.166</v>
      </c>
      <c r="CG79" s="752" t="n">
        <f aca="false">BF3-AF$19</f>
        <v>0.166</v>
      </c>
      <c r="CH79" s="752" t="n">
        <f aca="false">BG3-AG$19</f>
        <v>0.066</v>
      </c>
      <c r="CI79" s="752" t="n">
        <f aca="false">BH3-AH$19</f>
        <v>0.058</v>
      </c>
      <c r="CJ79" s="752" t="n">
        <f aca="false">BI3-AI$19</f>
        <v>0.058</v>
      </c>
      <c r="CK79" s="752" t="n">
        <f aca="false">BJ3-AJ$19</f>
        <v>0.057</v>
      </c>
      <c r="CL79" s="752" t="n">
        <f aca="false">BK3-AK$19</f>
        <v>0.08</v>
      </c>
      <c r="CM79" s="752" t="n">
        <f aca="false">BL3-AL$19</f>
        <v>0.08</v>
      </c>
      <c r="CN79" s="752" t="n">
        <f aca="false">BM3-AM$19</f>
        <v>0.116</v>
      </c>
      <c r="CO79" s="752" t="n">
        <f aca="false">BN3-AN$19</f>
        <v>0.091</v>
      </c>
      <c r="CP79" s="752" t="n">
        <f aca="false">BO3-AO$19</f>
        <v>0.091</v>
      </c>
      <c r="CQ79" s="752" t="n">
        <f aca="false">BP3-AP$19</f>
        <v>0.118</v>
      </c>
      <c r="CR79" s="752" t="n">
        <f aca="false">BQ3-AQ$19</f>
        <v>0.091</v>
      </c>
      <c r="CS79" s="752" t="n">
        <f aca="false">BR3-AR$19</f>
        <v>0.091</v>
      </c>
      <c r="CT79" s="752" t="n">
        <f aca="false">BS3-AS$19</f>
        <v>0.091</v>
      </c>
      <c r="CU79" s="752" t="n">
        <f aca="false">BT3-AT$19</f>
        <v>0.051</v>
      </c>
      <c r="CV79" s="752" t="n">
        <f aca="false">BU3-AU$19</f>
        <v>0.051</v>
      </c>
      <c r="CW79" s="752" t="n">
        <f aca="false">BV3-AV$19</f>
        <v>0.036</v>
      </c>
      <c r="CX79" s="752" t="n">
        <f aca="false">BW3-AW$19</f>
        <v>0.036</v>
      </c>
      <c r="CY79" s="752" t="n">
        <f aca="false">BX3-AX$19</f>
        <v>0.036</v>
      </c>
      <c r="CZ79" s="752" t="n">
        <f aca="false">BY3-AY$19</f>
        <v>0.166</v>
      </c>
      <c r="DA79" s="752" t="n">
        <f aca="false">BZ3-AZ$19</f>
        <v>0.058</v>
      </c>
      <c r="DC79" s="759" t="s">
        <v>2260</v>
      </c>
      <c r="DD79" s="752" t="n">
        <f aca="false">CE79/BD3</f>
        <v>0.677551020408163</v>
      </c>
      <c r="DE79" s="752" t="n">
        <f aca="false">CF79/BE3</f>
        <v>0.677551020408163</v>
      </c>
      <c r="DF79" s="752" t="n">
        <f aca="false">CG79/BF3</f>
        <v>0.677551020408163</v>
      </c>
      <c r="DG79" s="752" t="n">
        <f aca="false">CH79/BG3</f>
        <v>0.66</v>
      </c>
      <c r="DH79" s="752" t="n">
        <f aca="false">CI79/BH3</f>
        <v>0.630434782608696</v>
      </c>
      <c r="DI79" s="752" t="n">
        <f aca="false">CJ79/BI3</f>
        <v>0.630434782608696</v>
      </c>
      <c r="DJ79" s="752" t="n">
        <f aca="false">CK79/BJ3</f>
        <v>0.662790697674419</v>
      </c>
      <c r="DK79" s="752" t="n">
        <f aca="false">CL79/BK3</f>
        <v>0.625</v>
      </c>
      <c r="DL79" s="752" t="n">
        <f aca="false">CM79/BL3</f>
        <v>0.625</v>
      </c>
      <c r="DM79" s="752" t="n">
        <f aca="false">CN79/BM3</f>
        <v>0.640883977900552</v>
      </c>
      <c r="DN79" s="752" t="n">
        <f aca="false">CO79/BN3</f>
        <v>0.610738255033557</v>
      </c>
      <c r="DO79" s="752" t="n">
        <f aca="false">CP79/BO3</f>
        <v>0.610738255033557</v>
      </c>
      <c r="DP79" s="752" t="n">
        <f aca="false">CQ79/BP3</f>
        <v>0.634408602150538</v>
      </c>
      <c r="DQ79" s="752" t="n">
        <f aca="false">CR79/BQ3</f>
        <v>0.65</v>
      </c>
      <c r="DR79" s="752" t="n">
        <f aca="false">CS79/BR3</f>
        <v>0.65</v>
      </c>
      <c r="DS79" s="752" t="n">
        <f aca="false">CT79/BS3</f>
        <v>0.65</v>
      </c>
      <c r="DT79" s="752" t="n">
        <f aca="false">CU79/BT3</f>
        <v>0.68</v>
      </c>
      <c r="DU79" s="752" t="n">
        <f aca="false">CV79/BU3</f>
        <v>0.68</v>
      </c>
      <c r="DV79" s="752" t="n">
        <f aca="false">CW79/BV3</f>
        <v>0.705882352941176</v>
      </c>
      <c r="DW79" s="752" t="n">
        <f aca="false">CX79/BW3</f>
        <v>0.705882352941176</v>
      </c>
      <c r="DX79" s="752" t="n">
        <f aca="false">CY79/BX3</f>
        <v>0.705882352941176</v>
      </c>
      <c r="DY79" s="752" t="n">
        <f aca="false">CZ79/BY3</f>
        <v>0.677551020408163</v>
      </c>
      <c r="DZ79" s="752" t="n">
        <f aca="false">DA79/BZ3</f>
        <v>0.630434782608696</v>
      </c>
    </row>
    <row r="80" customFormat="false" ht="13.5" hidden="false" customHeight="false" outlineLevel="0" collapsed="false">
      <c r="CB80" s="759" t="n">
        <v>17</v>
      </c>
      <c r="CC80" s="759" t="n">
        <v>2</v>
      </c>
      <c r="CD80" s="759" t="str">
        <f aca="false">VLOOKUP(CB80,$AB$3:$AC$21,2)&amp;"から"&amp;VLOOKUP(CC80,$BB$3:$BC$20,2)</f>
        <v>処遇加算Ⅲ特定加算なしベア加算から新加算Ⅱ</v>
      </c>
      <c r="CE80" s="752" t="n">
        <f aca="false">BD4-AD$19</f>
        <v>0.145</v>
      </c>
      <c r="CF80" s="752" t="n">
        <f aca="false">BE4-AE$19</f>
        <v>0.145</v>
      </c>
      <c r="CG80" s="752" t="n">
        <f aca="false">BF4-AF$19</f>
        <v>0.145</v>
      </c>
      <c r="CH80" s="752" t="n">
        <f aca="false">BG4-AG$19</f>
        <v>0.06</v>
      </c>
      <c r="CI80" s="752" t="n">
        <f aca="false">BH4-AH$19</f>
        <v>0.056</v>
      </c>
      <c r="CJ80" s="752" t="n">
        <f aca="false">BI4-AI$19</f>
        <v>0.056</v>
      </c>
      <c r="CK80" s="752" t="n">
        <f aca="false">BJ4-AJ$19</f>
        <v>0.054</v>
      </c>
      <c r="CL80" s="752" t="n">
        <f aca="false">BK4-AK$19</f>
        <v>0.074</v>
      </c>
      <c r="CM80" s="752" t="n">
        <f aca="false">BL4-AL$19</f>
        <v>0.074</v>
      </c>
      <c r="CN80" s="752" t="n">
        <f aca="false">BM4-AM$19</f>
        <v>0.109</v>
      </c>
      <c r="CO80" s="752" t="n">
        <f aca="false">BN4-AN$19</f>
        <v>0.088</v>
      </c>
      <c r="CP80" s="752" t="n">
        <f aca="false">BO4-AO$19</f>
        <v>0.088</v>
      </c>
      <c r="CQ80" s="752" t="n">
        <f aca="false">BP4-AP$19</f>
        <v>0.11</v>
      </c>
      <c r="CR80" s="752" t="n">
        <f aca="false">BQ4-AQ$19</f>
        <v>0.087</v>
      </c>
      <c r="CS80" s="752" t="n">
        <f aca="false">BR4-AR$19</f>
        <v>0.087</v>
      </c>
      <c r="CT80" s="752" t="n">
        <f aca="false">BS4-AS$19</f>
        <v>0.087</v>
      </c>
      <c r="CU80" s="752" t="n">
        <f aca="false">BT4-AT$19</f>
        <v>0.047</v>
      </c>
      <c r="CV80" s="752" t="n">
        <f aca="false">BU4-AU$19</f>
        <v>0.047</v>
      </c>
      <c r="CW80" s="752" t="n">
        <f aca="false">BV4-AV$19</f>
        <v>0.032</v>
      </c>
      <c r="CX80" s="752" t="n">
        <f aca="false">BW4-AW$19</f>
        <v>0.032</v>
      </c>
      <c r="CY80" s="752" t="n">
        <f aca="false">BX4-AX$19</f>
        <v>0.032</v>
      </c>
      <c r="CZ80" s="752" t="n">
        <f aca="false">BY4-AY$19</f>
        <v>0.145</v>
      </c>
      <c r="DA80" s="752" t="n">
        <f aca="false">BZ4-AZ$19</f>
        <v>0.056</v>
      </c>
      <c r="DC80" s="759" t="s">
        <v>2261</v>
      </c>
      <c r="DD80" s="752" t="n">
        <f aca="false">CE80/BD4</f>
        <v>0.647321428571429</v>
      </c>
      <c r="DE80" s="752" t="n">
        <f aca="false">CF80/BE4</f>
        <v>0.647321428571429</v>
      </c>
      <c r="DF80" s="752" t="n">
        <f aca="false">CG80/BF4</f>
        <v>0.647321428571429</v>
      </c>
      <c r="DG80" s="752" t="n">
        <f aca="false">CH80/BG4</f>
        <v>0.638297872340425</v>
      </c>
      <c r="DH80" s="752" t="n">
        <f aca="false">CI80/BH4</f>
        <v>0.622222222222222</v>
      </c>
      <c r="DI80" s="752" t="n">
        <f aca="false">CJ80/BI4</f>
        <v>0.622222222222222</v>
      </c>
      <c r="DJ80" s="752" t="n">
        <f aca="false">CK80/BJ4</f>
        <v>0.650602409638554</v>
      </c>
      <c r="DK80" s="752" t="n">
        <f aca="false">CL80/BK4</f>
        <v>0.60655737704918</v>
      </c>
      <c r="DL80" s="752" t="n">
        <f aca="false">CM80/BL4</f>
        <v>0.60655737704918</v>
      </c>
      <c r="DM80" s="752" t="n">
        <f aca="false">CN80/BM4</f>
        <v>0.626436781609195</v>
      </c>
      <c r="DN80" s="752" t="n">
        <f aca="false">CO80/BN4</f>
        <v>0.602739726027397</v>
      </c>
      <c r="DO80" s="752" t="n">
        <f aca="false">CP80/BO4</f>
        <v>0.602739726027397</v>
      </c>
      <c r="DP80" s="752" t="n">
        <f aca="false">CQ80/BP4</f>
        <v>0.617977528089888</v>
      </c>
      <c r="DQ80" s="752" t="n">
        <f aca="false">CR80/BQ4</f>
        <v>0.639705882352941</v>
      </c>
      <c r="DR80" s="752" t="n">
        <f aca="false">CS80/BR4</f>
        <v>0.639705882352941</v>
      </c>
      <c r="DS80" s="752" t="n">
        <f aca="false">CT80/BS4</f>
        <v>0.639705882352941</v>
      </c>
      <c r="DT80" s="752" t="n">
        <f aca="false">CU80/BT4</f>
        <v>0.661971830985916</v>
      </c>
      <c r="DU80" s="752" t="n">
        <f aca="false">CV80/BU4</f>
        <v>0.661971830985916</v>
      </c>
      <c r="DV80" s="752" t="n">
        <f aca="false">CW80/BV4</f>
        <v>0.680851063829787</v>
      </c>
      <c r="DW80" s="752" t="n">
        <f aca="false">CX80/BW4</f>
        <v>0.680851063829787</v>
      </c>
      <c r="DX80" s="752" t="n">
        <f aca="false">CY80/BX4</f>
        <v>0.680851063829787</v>
      </c>
      <c r="DY80" s="752" t="n">
        <f aca="false">CZ80/BY4</f>
        <v>0.647321428571429</v>
      </c>
      <c r="DZ80" s="752" t="n">
        <f aca="false">DA80/BZ4</f>
        <v>0.622222222222222</v>
      </c>
    </row>
    <row r="81" customFormat="false" ht="13.5" hidden="false" customHeight="false" outlineLevel="0" collapsed="false">
      <c r="CB81" s="759" t="n">
        <v>17</v>
      </c>
      <c r="CC81" s="759" t="n">
        <v>3</v>
      </c>
      <c r="CD81" s="759" t="str">
        <f aca="false">VLOOKUP(CB81,$AB$3:$AC$21,2)&amp;"から"&amp;VLOOKUP(CC81,$BB$3:$BC$20,2)</f>
        <v>処遇加算Ⅲ特定加算なしベア加算から新加算Ⅲ</v>
      </c>
      <c r="CE81" s="752" t="n">
        <f aca="false">BD5-AD$19</f>
        <v>0.103</v>
      </c>
      <c r="CF81" s="752" t="n">
        <f aca="false">BE5-AE$19</f>
        <v>0.103</v>
      </c>
      <c r="CG81" s="752" t="n">
        <f aca="false">BF5-AF$19</f>
        <v>0.103</v>
      </c>
      <c r="CH81" s="752" t="n">
        <f aca="false">BG5-AG$19</f>
        <v>0.045</v>
      </c>
      <c r="CI81" s="752" t="n">
        <f aca="false">BH5-AH$19</f>
        <v>0.046</v>
      </c>
      <c r="CJ81" s="752" t="n">
        <f aca="false">BI5-AI$19</f>
        <v>0.046</v>
      </c>
      <c r="CK81" s="752" t="n">
        <f aca="false">BJ5-AJ$19</f>
        <v>0.037</v>
      </c>
      <c r="CL81" s="752" t="n">
        <f aca="false">BK5-AK$19</f>
        <v>0.062</v>
      </c>
      <c r="CM81" s="752" t="n">
        <f aca="false">BL5-AL$19</f>
        <v>0.062</v>
      </c>
      <c r="CN81" s="752" t="n">
        <f aca="false">BM5-AM$19</f>
        <v>0.085</v>
      </c>
      <c r="CO81" s="752" t="n">
        <f aca="false">BN5-AN$19</f>
        <v>0.076</v>
      </c>
      <c r="CP81" s="752" t="n">
        <f aca="false">BO5-AO$19</f>
        <v>0.076</v>
      </c>
      <c r="CQ81" s="752" t="n">
        <f aca="false">BP5-AP$19</f>
        <v>0.087</v>
      </c>
      <c r="CR81" s="752" t="n">
        <f aca="false">BQ5-AQ$19</f>
        <v>0.064</v>
      </c>
      <c r="CS81" s="752" t="n">
        <f aca="false">BR5-AR$19</f>
        <v>0.064</v>
      </c>
      <c r="CT81" s="752" t="n">
        <f aca="false">BS5-AS$19</f>
        <v>0.064</v>
      </c>
      <c r="CU81" s="752" t="n">
        <f aca="false">BT5-AT$19</f>
        <v>0.03</v>
      </c>
      <c r="CV81" s="752" t="n">
        <f aca="false">BU5-AU$19</f>
        <v>0.03</v>
      </c>
      <c r="CW81" s="752" t="n">
        <f aca="false">BV5-AV$19</f>
        <v>0.021</v>
      </c>
      <c r="CX81" s="752" t="n">
        <f aca="false">BW5-AW$19</f>
        <v>0.021</v>
      </c>
      <c r="CY81" s="752" t="n">
        <f aca="false">BX5-AX$19</f>
        <v>0.021</v>
      </c>
      <c r="CZ81" s="752" t="n">
        <f aca="false">BY5-AY$19</f>
        <v>0.103</v>
      </c>
      <c r="DA81" s="752" t="n">
        <f aca="false">BZ5-AZ$19</f>
        <v>0.046</v>
      </c>
      <c r="DC81" s="759" t="s">
        <v>2262</v>
      </c>
      <c r="DD81" s="752" t="n">
        <f aca="false">CE81/BD5</f>
        <v>0.565934065934066</v>
      </c>
      <c r="DE81" s="752" t="n">
        <f aca="false">CF81/BE5</f>
        <v>0.565934065934066</v>
      </c>
      <c r="DF81" s="752" t="n">
        <f aca="false">CG81/BF5</f>
        <v>0.565934065934066</v>
      </c>
      <c r="DG81" s="752" t="n">
        <f aca="false">CH81/BG5</f>
        <v>0.569620253164557</v>
      </c>
      <c r="DH81" s="752" t="n">
        <f aca="false">CI81/BH5</f>
        <v>0.575</v>
      </c>
      <c r="DI81" s="752" t="n">
        <f aca="false">CJ81/BI5</f>
        <v>0.575</v>
      </c>
      <c r="DJ81" s="752" t="n">
        <f aca="false">CK81/BJ5</f>
        <v>0.560606060606061</v>
      </c>
      <c r="DK81" s="752" t="n">
        <f aca="false">CL81/BK5</f>
        <v>0.563636363636364</v>
      </c>
      <c r="DL81" s="752" t="n">
        <f aca="false">CM81/BL5</f>
        <v>0.563636363636364</v>
      </c>
      <c r="DM81" s="752" t="n">
        <f aca="false">CN81/BM5</f>
        <v>0.566666666666667</v>
      </c>
      <c r="DN81" s="752" t="n">
        <f aca="false">CO81/BN5</f>
        <v>0.567164179104478</v>
      </c>
      <c r="DO81" s="752" t="n">
        <f aca="false">CP81/BO5</f>
        <v>0.567164179104478</v>
      </c>
      <c r="DP81" s="752" t="n">
        <f aca="false">CQ81/BP5</f>
        <v>0.561290322580645</v>
      </c>
      <c r="DQ81" s="752" t="n">
        <f aca="false">CR81/BQ5</f>
        <v>0.566371681415929</v>
      </c>
      <c r="DR81" s="752" t="n">
        <f aca="false">CS81/BR5</f>
        <v>0.566371681415929</v>
      </c>
      <c r="DS81" s="752" t="n">
        <f aca="false">CT81/BS5</f>
        <v>0.566371681415929</v>
      </c>
      <c r="DT81" s="752" t="n">
        <f aca="false">CU81/BT5</f>
        <v>0.555555555555556</v>
      </c>
      <c r="DU81" s="752" t="n">
        <f aca="false">CV81/BU5</f>
        <v>0.555555555555556</v>
      </c>
      <c r="DV81" s="752" t="n">
        <f aca="false">CW81/BV5</f>
        <v>0.583333333333333</v>
      </c>
      <c r="DW81" s="752" t="n">
        <f aca="false">CX81/BW5</f>
        <v>0.583333333333333</v>
      </c>
      <c r="DX81" s="752" t="n">
        <f aca="false">CY81/BX5</f>
        <v>0.583333333333333</v>
      </c>
      <c r="DY81" s="752" t="n">
        <f aca="false">CZ81/BY5</f>
        <v>0.565934065934066</v>
      </c>
      <c r="DZ81" s="752" t="n">
        <f aca="false">DA81/BZ5</f>
        <v>0.575</v>
      </c>
    </row>
    <row r="82" customFormat="false" ht="13.5" hidden="false" customHeight="false" outlineLevel="0" collapsed="false">
      <c r="CB82" s="759" t="n">
        <v>17</v>
      </c>
      <c r="CC82" s="759" t="n">
        <v>4</v>
      </c>
      <c r="CD82" s="759" t="str">
        <f aca="false">VLOOKUP(CB82,$AB$3:$AC$21,2)&amp;"から"&amp;VLOOKUP(CC82,$BB$3:$BC$20,2)</f>
        <v>処遇加算Ⅲ特定加算なしベア加算から新加算Ⅳ</v>
      </c>
      <c r="CE82" s="752" t="n">
        <f aca="false">BD6-AD$19</f>
        <v>0.066</v>
      </c>
      <c r="CF82" s="752" t="n">
        <f aca="false">BE6-AE$19</f>
        <v>0.066</v>
      </c>
      <c r="CG82" s="752" t="n">
        <f aca="false">BF6-AF$19</f>
        <v>0.066</v>
      </c>
      <c r="CH82" s="752" t="n">
        <f aca="false">BG6-AG$19</f>
        <v>0.029</v>
      </c>
      <c r="CI82" s="752" t="n">
        <f aca="false">BH6-AH$19</f>
        <v>0.03</v>
      </c>
      <c r="CJ82" s="752" t="n">
        <f aca="false">BI6-AI$19</f>
        <v>0.03</v>
      </c>
      <c r="CK82" s="752" t="n">
        <f aca="false">BJ6-AJ$19</f>
        <v>0.024</v>
      </c>
      <c r="CL82" s="752" t="n">
        <f aca="false">BK6-AK$19</f>
        <v>0.04</v>
      </c>
      <c r="CM82" s="752" t="n">
        <f aca="false">BL6-AL$19</f>
        <v>0.04</v>
      </c>
      <c r="CN82" s="752" t="n">
        <f aca="false">BM6-AM$19</f>
        <v>0.057</v>
      </c>
      <c r="CO82" s="752" t="n">
        <f aca="false">BN6-AN$19</f>
        <v>0.048</v>
      </c>
      <c r="CP82" s="752" t="n">
        <f aca="false">BO6-AO$19</f>
        <v>0.048</v>
      </c>
      <c r="CQ82" s="752" t="n">
        <f aca="false">BP6-AP$19</f>
        <v>0.057</v>
      </c>
      <c r="CR82" s="752" t="n">
        <f aca="false">BQ6-AQ$19</f>
        <v>0.041</v>
      </c>
      <c r="CS82" s="752" t="n">
        <f aca="false">BR6-AR$19</f>
        <v>0.041</v>
      </c>
      <c r="CT82" s="752" t="n">
        <f aca="false">BS6-AS$19</f>
        <v>0.041</v>
      </c>
      <c r="CU82" s="752" t="n">
        <f aca="false">BT6-AT$19</f>
        <v>0.02</v>
      </c>
      <c r="CV82" s="752" t="n">
        <f aca="false">BU6-AU$19</f>
        <v>0.02</v>
      </c>
      <c r="CW82" s="752" t="n">
        <f aca="false">BV6-AV$19</f>
        <v>0.014</v>
      </c>
      <c r="CX82" s="752" t="n">
        <f aca="false">BW6-AW$19</f>
        <v>0.014</v>
      </c>
      <c r="CY82" s="752" t="n">
        <f aca="false">BX6-AX$19</f>
        <v>0.014</v>
      </c>
      <c r="CZ82" s="752" t="n">
        <f aca="false">BY6-AY$19</f>
        <v>0.066</v>
      </c>
      <c r="DA82" s="752" t="n">
        <f aca="false">BZ6-AZ$19</f>
        <v>0.03</v>
      </c>
      <c r="DC82" s="759" t="s">
        <v>2263</v>
      </c>
      <c r="DD82" s="752" t="n">
        <f aca="false">CE82/BD6</f>
        <v>0.455172413793104</v>
      </c>
      <c r="DE82" s="752" t="n">
        <f aca="false">CF82/BE6</f>
        <v>0.455172413793104</v>
      </c>
      <c r="DF82" s="752" t="n">
        <f aca="false">CG82/BF6</f>
        <v>0.455172413793104</v>
      </c>
      <c r="DG82" s="752" t="n">
        <f aca="false">CH82/BG6</f>
        <v>0.46031746031746</v>
      </c>
      <c r="DH82" s="752" t="n">
        <f aca="false">CI82/BH6</f>
        <v>0.46875</v>
      </c>
      <c r="DI82" s="752" t="n">
        <f aca="false">CJ82/BI6</f>
        <v>0.46875</v>
      </c>
      <c r="DJ82" s="752" t="n">
        <f aca="false">CK82/BJ6</f>
        <v>0.452830188679245</v>
      </c>
      <c r="DK82" s="752" t="n">
        <f aca="false">CL82/BK6</f>
        <v>0.454545454545454</v>
      </c>
      <c r="DL82" s="752" t="n">
        <f aca="false">CM82/BL6</f>
        <v>0.454545454545454</v>
      </c>
      <c r="DM82" s="752" t="n">
        <f aca="false">CN82/BM6</f>
        <v>0.467213114754098</v>
      </c>
      <c r="DN82" s="752" t="n">
        <f aca="false">CO82/BN6</f>
        <v>0.452830188679245</v>
      </c>
      <c r="DO82" s="752" t="n">
        <f aca="false">CP82/BO6</f>
        <v>0.452830188679245</v>
      </c>
      <c r="DP82" s="752" t="n">
        <f aca="false">CQ82/BP6</f>
        <v>0.456</v>
      </c>
      <c r="DQ82" s="752" t="n">
        <f aca="false">CR82/BQ6</f>
        <v>0.455555555555555</v>
      </c>
      <c r="DR82" s="752" t="n">
        <f aca="false">CS82/BR6</f>
        <v>0.455555555555555</v>
      </c>
      <c r="DS82" s="752" t="n">
        <f aca="false">CT82/BS6</f>
        <v>0.455555555555555</v>
      </c>
      <c r="DT82" s="752" t="n">
        <f aca="false">CU82/BT6</f>
        <v>0.454545454545455</v>
      </c>
      <c r="DU82" s="752" t="n">
        <f aca="false">CV82/BU6</f>
        <v>0.454545454545455</v>
      </c>
      <c r="DV82" s="752" t="n">
        <f aca="false">CW82/BV6</f>
        <v>0.482758620689655</v>
      </c>
      <c r="DW82" s="752" t="n">
        <f aca="false">CX82/BW6</f>
        <v>0.482758620689655</v>
      </c>
      <c r="DX82" s="752" t="n">
        <f aca="false">CY82/BX6</f>
        <v>0.482758620689655</v>
      </c>
      <c r="DY82" s="752" t="n">
        <f aca="false">CZ82/BY6</f>
        <v>0.455172413793104</v>
      </c>
      <c r="DZ82" s="752" t="n">
        <f aca="false">DA82/BZ6</f>
        <v>0.46875</v>
      </c>
    </row>
    <row r="83" customFormat="false" ht="13.5" hidden="false" customHeight="false" outlineLevel="0" collapsed="false">
      <c r="CB83" s="759" t="n">
        <v>17</v>
      </c>
      <c r="CC83" s="759" t="n">
        <v>17</v>
      </c>
      <c r="CD83" s="759" t="str">
        <f aca="false">VLOOKUP(CB83,$AB$3:$AC$21,2)&amp;"から"&amp;VLOOKUP(CC83,$BB$3:$BC$20,2)</f>
        <v>処遇加算Ⅲ特定加算なしベア加算から新加算Ⅴ（13）</v>
      </c>
      <c r="CE83" s="752" t="n">
        <f aca="false">BD19-AD$19</f>
        <v>0.021</v>
      </c>
      <c r="CF83" s="752" t="n">
        <f aca="false">BE19-AE$19</f>
        <v>0.021</v>
      </c>
      <c r="CG83" s="752" t="n">
        <f aca="false">BF19-AF$19</f>
        <v>0.021</v>
      </c>
      <c r="CH83" s="752" t="n">
        <f aca="false">BG19-AG$19</f>
        <v>0.01</v>
      </c>
      <c r="CI83" s="752" t="n">
        <f aca="false">BH19-AH$19</f>
        <v>0.01</v>
      </c>
      <c r="CJ83" s="752" t="n">
        <f aca="false">BI19-AI$19</f>
        <v>0.01</v>
      </c>
      <c r="CK83" s="752" t="n">
        <f aca="false">BJ19-AJ$19</f>
        <v>0.009</v>
      </c>
      <c r="CL83" s="752" t="n">
        <f aca="false">BK19-AK$19</f>
        <v>0.013</v>
      </c>
      <c r="CM83" s="752" t="n">
        <f aca="false">BL19-AL$19</f>
        <v>0.013</v>
      </c>
      <c r="CN83" s="752" t="n">
        <f aca="false">BM19-AM$19</f>
        <v>0.023</v>
      </c>
      <c r="CO83" s="752" t="n">
        <f aca="false">BN19-AN$19</f>
        <v>0.015</v>
      </c>
      <c r="CP83" s="752" t="n">
        <f aca="false">BO19-AO$19</f>
        <v>0.015</v>
      </c>
      <c r="CQ83" s="752" t="n">
        <f aca="false">BP19-AP$19</f>
        <v>0.021</v>
      </c>
      <c r="CR83" s="752" t="n">
        <f aca="false">BQ19-AQ$19</f>
        <v>0.014</v>
      </c>
      <c r="CS83" s="752" t="n">
        <f aca="false">BR19-AR$19</f>
        <v>0.014</v>
      </c>
      <c r="CT83" s="752" t="n">
        <f aca="false">BS19-AS$19</f>
        <v>0.014</v>
      </c>
      <c r="CU83" s="752" t="n">
        <f aca="false">BT19-AT$19</f>
        <v>0.007</v>
      </c>
      <c r="CV83" s="752" t="n">
        <f aca="false">BU19-AU$19</f>
        <v>0.007</v>
      </c>
      <c r="CW83" s="752" t="n">
        <f aca="false">BV19-AV$19</f>
        <v>0.005</v>
      </c>
      <c r="CX83" s="752" t="n">
        <f aca="false">BW19-AW$19</f>
        <v>0.005</v>
      </c>
      <c r="CY83" s="752" t="n">
        <f aca="false">BX19-AX$19</f>
        <v>0.005</v>
      </c>
      <c r="CZ83" s="752" t="n">
        <f aca="false">BY19-AY$19</f>
        <v>0.021</v>
      </c>
      <c r="DA83" s="752" t="n">
        <f aca="false">BZ19-AZ$19</f>
        <v>0.01</v>
      </c>
      <c r="DC83" s="759" t="s">
        <v>2264</v>
      </c>
      <c r="DD83" s="752" t="n">
        <f aca="false">CE83/BD19</f>
        <v>0.21</v>
      </c>
      <c r="DE83" s="752" t="n">
        <f aca="false">CF83/BE19</f>
        <v>0.21</v>
      </c>
      <c r="DF83" s="752" t="n">
        <f aca="false">CG83/BF19</f>
        <v>0.21</v>
      </c>
      <c r="DG83" s="752" t="n">
        <f aca="false">CH83/BG19</f>
        <v>0.227272727272727</v>
      </c>
      <c r="DH83" s="752" t="n">
        <f aca="false">CI83/BH19</f>
        <v>0.227272727272727</v>
      </c>
      <c r="DI83" s="752" t="n">
        <f aca="false">CJ83/BI19</f>
        <v>0.227272727272727</v>
      </c>
      <c r="DJ83" s="752" t="n">
        <f aca="false">CK83/BJ19</f>
        <v>0.236842105263158</v>
      </c>
      <c r="DK83" s="752" t="n">
        <f aca="false">CL83/BK19</f>
        <v>0.213114754098361</v>
      </c>
      <c r="DL83" s="752" t="n">
        <f aca="false">CM83/BL19</f>
        <v>0.213114754098361</v>
      </c>
      <c r="DM83" s="752" t="n">
        <f aca="false">CN83/BM19</f>
        <v>0.261363636363636</v>
      </c>
      <c r="DN83" s="752" t="n">
        <f aca="false">CO83/BN19</f>
        <v>0.205479452054794</v>
      </c>
      <c r="DO83" s="752" t="n">
        <f aca="false">CP83/BO19</f>
        <v>0.205479452054794</v>
      </c>
      <c r="DP83" s="752" t="n">
        <f aca="false">CQ83/BP19</f>
        <v>0.235955056179775</v>
      </c>
      <c r="DQ83" s="752" t="n">
        <f aca="false">CR83/BQ19</f>
        <v>0.222222222222222</v>
      </c>
      <c r="DR83" s="752" t="n">
        <f aca="false">CS83/BR19</f>
        <v>0.222222222222222</v>
      </c>
      <c r="DS83" s="752" t="n">
        <f aca="false">CT83/BS19</f>
        <v>0.222222222222222</v>
      </c>
      <c r="DT83" s="752" t="n">
        <f aca="false">CU83/BT19</f>
        <v>0.225806451612903</v>
      </c>
      <c r="DU83" s="752" t="n">
        <f aca="false">CV83/BU19</f>
        <v>0.225806451612903</v>
      </c>
      <c r="DV83" s="752" t="n">
        <f aca="false">CW83/BV19</f>
        <v>0.25</v>
      </c>
      <c r="DW83" s="752" t="n">
        <f aca="false">CX83/BW19</f>
        <v>0.25</v>
      </c>
      <c r="DX83" s="752" t="n">
        <f aca="false">CY83/BX19</f>
        <v>0.25</v>
      </c>
      <c r="DY83" s="752" t="n">
        <f aca="false">CZ83/BY19</f>
        <v>0.21</v>
      </c>
      <c r="DZ83" s="752" t="n">
        <f aca="false">DA83/BZ19</f>
        <v>0.227272727272727</v>
      </c>
    </row>
    <row r="84" customFormat="false" ht="13.5" hidden="false" customHeight="false" outlineLevel="0" collapsed="false">
      <c r="CB84" s="759" t="n">
        <v>18</v>
      </c>
      <c r="CC84" s="759" t="n">
        <v>1</v>
      </c>
      <c r="CD84" s="759" t="str">
        <f aca="false">VLOOKUP(CB84,$AB$3:$AC$21,2)&amp;"から"&amp;VLOOKUP(CC84,$BB$3:$BC$20,2)</f>
        <v>処遇加算Ⅲ特定加算なしベア加算なしから新加算Ⅰ</v>
      </c>
      <c r="CE84" s="752" t="n">
        <f aca="false">BD3-AD$20</f>
        <v>0.19</v>
      </c>
      <c r="CF84" s="752" t="n">
        <f aca="false">BE3-AE$20</f>
        <v>0.19</v>
      </c>
      <c r="CG84" s="752" t="n">
        <f aca="false">BF3-AF$20</f>
        <v>0.19</v>
      </c>
      <c r="CH84" s="752" t="n">
        <f aca="false">BG3-AG$20</f>
        <v>0.077</v>
      </c>
      <c r="CI84" s="752" t="n">
        <f aca="false">BH3-AH$20</f>
        <v>0.069</v>
      </c>
      <c r="CJ84" s="752" t="n">
        <f aca="false">BI3-AI$20</f>
        <v>0.069</v>
      </c>
      <c r="CK84" s="752" t="n">
        <f aca="false">BJ3-AJ$20</f>
        <v>0.067</v>
      </c>
      <c r="CL84" s="752" t="n">
        <f aca="false">BK3-AK$20</f>
        <v>0.095</v>
      </c>
      <c r="CM84" s="752" t="n">
        <f aca="false">BL3-AL$20</f>
        <v>0.095</v>
      </c>
      <c r="CN84" s="752" t="n">
        <f aca="false">BM3-AM$20</f>
        <v>0.139</v>
      </c>
      <c r="CO84" s="752" t="n">
        <f aca="false">BN3-AN$20</f>
        <v>0.108</v>
      </c>
      <c r="CP84" s="752" t="n">
        <f aca="false">BO3-AO$20</f>
        <v>0.108</v>
      </c>
      <c r="CQ84" s="752" t="n">
        <f aca="false">BP3-AP$20</f>
        <v>0.141</v>
      </c>
      <c r="CR84" s="752" t="n">
        <f aca="false">BQ3-AQ$20</f>
        <v>0.107</v>
      </c>
      <c r="CS84" s="752" t="n">
        <f aca="false">BR3-AR$20</f>
        <v>0.107</v>
      </c>
      <c r="CT84" s="752" t="n">
        <f aca="false">BS3-AS$20</f>
        <v>0.107</v>
      </c>
      <c r="CU84" s="752" t="n">
        <f aca="false">BT3-AT$20</f>
        <v>0.059</v>
      </c>
      <c r="CV84" s="752" t="n">
        <f aca="false">BU3-AU$20</f>
        <v>0.059</v>
      </c>
      <c r="CW84" s="752" t="n">
        <f aca="false">BV3-AV$20</f>
        <v>0.041</v>
      </c>
      <c r="CX84" s="752" t="n">
        <f aca="false">BW3-AW$20</f>
        <v>0.041</v>
      </c>
      <c r="CY84" s="752" t="n">
        <f aca="false">BX3-AX$20</f>
        <v>0.041</v>
      </c>
      <c r="CZ84" s="752" t="n">
        <f aca="false">BY3-AY$20</f>
        <v>0.19</v>
      </c>
      <c r="DA84" s="752" t="n">
        <f aca="false">BZ3-AZ$20</f>
        <v>0.069</v>
      </c>
      <c r="DC84" s="759" t="s">
        <v>2265</v>
      </c>
      <c r="DD84" s="752" t="n">
        <f aca="false">CE84/BD3</f>
        <v>0.775510204081633</v>
      </c>
      <c r="DE84" s="752" t="n">
        <f aca="false">CF84/BE3</f>
        <v>0.775510204081633</v>
      </c>
      <c r="DF84" s="752" t="n">
        <f aca="false">CG84/BF3</f>
        <v>0.775510204081633</v>
      </c>
      <c r="DG84" s="752" t="n">
        <f aca="false">CH84/BG3</f>
        <v>0.77</v>
      </c>
      <c r="DH84" s="752" t="n">
        <f aca="false">CI84/BH3</f>
        <v>0.75</v>
      </c>
      <c r="DI84" s="752" t="n">
        <f aca="false">CJ84/BI3</f>
        <v>0.75</v>
      </c>
      <c r="DJ84" s="752" t="n">
        <f aca="false">CK84/BJ3</f>
        <v>0.77906976744186</v>
      </c>
      <c r="DK84" s="752" t="n">
        <f aca="false">CL84/BK3</f>
        <v>0.7421875</v>
      </c>
      <c r="DL84" s="752" t="n">
        <f aca="false">CM84/BL3</f>
        <v>0.7421875</v>
      </c>
      <c r="DM84" s="752" t="n">
        <f aca="false">CN84/BM3</f>
        <v>0.767955801104972</v>
      </c>
      <c r="DN84" s="752" t="n">
        <f aca="false">CO84/BN3</f>
        <v>0.724832214765101</v>
      </c>
      <c r="DO84" s="752" t="n">
        <f aca="false">CP84/BO3</f>
        <v>0.724832214765101</v>
      </c>
      <c r="DP84" s="752" t="n">
        <f aca="false">CQ84/BP3</f>
        <v>0.758064516129032</v>
      </c>
      <c r="DQ84" s="752" t="n">
        <f aca="false">CR84/BQ3</f>
        <v>0.764285714285714</v>
      </c>
      <c r="DR84" s="752" t="n">
        <f aca="false">CS84/BR3</f>
        <v>0.764285714285714</v>
      </c>
      <c r="DS84" s="752" t="n">
        <f aca="false">CT84/BS3</f>
        <v>0.764285714285714</v>
      </c>
      <c r="DT84" s="752" t="n">
        <f aca="false">CU84/BT3</f>
        <v>0.786666666666667</v>
      </c>
      <c r="DU84" s="752" t="n">
        <f aca="false">CV84/BU3</f>
        <v>0.786666666666667</v>
      </c>
      <c r="DV84" s="752" t="n">
        <f aca="false">CW84/BV3</f>
        <v>0.803921568627451</v>
      </c>
      <c r="DW84" s="752" t="n">
        <f aca="false">CX84/BW3</f>
        <v>0.803921568627451</v>
      </c>
      <c r="DX84" s="752" t="n">
        <f aca="false">CY84/BX3</f>
        <v>0.803921568627451</v>
      </c>
      <c r="DY84" s="752" t="n">
        <f aca="false">CZ84/BY3</f>
        <v>0.775510204081633</v>
      </c>
      <c r="DZ84" s="752" t="n">
        <f aca="false">DA84/BZ3</f>
        <v>0.75</v>
      </c>
    </row>
    <row r="85" customFormat="false" ht="13.5" hidden="false" customHeight="false" outlineLevel="0" collapsed="false">
      <c r="CB85" s="759" t="n">
        <v>18</v>
      </c>
      <c r="CC85" s="759" t="n">
        <v>2</v>
      </c>
      <c r="CD85" s="759" t="str">
        <f aca="false">VLOOKUP(CB85,$AB$3:$AC$21,2)&amp;"から"&amp;VLOOKUP(CC85,$BB$3:$BC$20,2)</f>
        <v>処遇加算Ⅲ特定加算なしベア加算なしから新加算Ⅱ</v>
      </c>
      <c r="CE85" s="752" t="n">
        <f aca="false">BD4-AD$20</f>
        <v>0.169</v>
      </c>
      <c r="CF85" s="752" t="n">
        <f aca="false">BE4-AE$20</f>
        <v>0.169</v>
      </c>
      <c r="CG85" s="752" t="n">
        <f aca="false">BF4-AF$20</f>
        <v>0.169</v>
      </c>
      <c r="CH85" s="752" t="n">
        <f aca="false">BG4-AG$20</f>
        <v>0.071</v>
      </c>
      <c r="CI85" s="752" t="n">
        <f aca="false">BH4-AH$20</f>
        <v>0.067</v>
      </c>
      <c r="CJ85" s="752" t="n">
        <f aca="false">BI4-AI$20</f>
        <v>0.067</v>
      </c>
      <c r="CK85" s="752" t="n">
        <f aca="false">BJ4-AJ$20</f>
        <v>0.064</v>
      </c>
      <c r="CL85" s="752" t="n">
        <f aca="false">BK4-AK$20</f>
        <v>0.089</v>
      </c>
      <c r="CM85" s="752" t="n">
        <f aca="false">BL4-AL$20</f>
        <v>0.089</v>
      </c>
      <c r="CN85" s="752" t="n">
        <f aca="false">BM4-AM$20</f>
        <v>0.132</v>
      </c>
      <c r="CO85" s="752" t="n">
        <f aca="false">BN4-AN$20</f>
        <v>0.105</v>
      </c>
      <c r="CP85" s="752" t="n">
        <f aca="false">BO4-AO$20</f>
        <v>0.105</v>
      </c>
      <c r="CQ85" s="752" t="n">
        <f aca="false">BP4-AP$20</f>
        <v>0.133</v>
      </c>
      <c r="CR85" s="752" t="n">
        <f aca="false">BQ4-AQ$20</f>
        <v>0.103</v>
      </c>
      <c r="CS85" s="752" t="n">
        <f aca="false">BR4-AR$20</f>
        <v>0.103</v>
      </c>
      <c r="CT85" s="752" t="n">
        <f aca="false">BS4-AS$20</f>
        <v>0.103</v>
      </c>
      <c r="CU85" s="752" t="n">
        <f aca="false">BT4-AT$20</f>
        <v>0.055</v>
      </c>
      <c r="CV85" s="752" t="n">
        <f aca="false">BU4-AU$20</f>
        <v>0.055</v>
      </c>
      <c r="CW85" s="752" t="n">
        <f aca="false">BV4-AV$20</f>
        <v>0.037</v>
      </c>
      <c r="CX85" s="752" t="n">
        <f aca="false">BW4-AW$20</f>
        <v>0.037</v>
      </c>
      <c r="CY85" s="752" t="n">
        <f aca="false">BX4-AX$20</f>
        <v>0.037</v>
      </c>
      <c r="CZ85" s="752" t="n">
        <f aca="false">BY4-AY$20</f>
        <v>0.169</v>
      </c>
      <c r="DA85" s="752" t="n">
        <f aca="false">BZ4-AZ$20</f>
        <v>0.067</v>
      </c>
      <c r="DC85" s="759" t="s">
        <v>2266</v>
      </c>
      <c r="DD85" s="752" t="n">
        <f aca="false">CE85/BD4</f>
        <v>0.754464285714286</v>
      </c>
      <c r="DE85" s="752" t="n">
        <f aca="false">CF85/BE4</f>
        <v>0.754464285714286</v>
      </c>
      <c r="DF85" s="752" t="n">
        <f aca="false">CG85/BF4</f>
        <v>0.754464285714286</v>
      </c>
      <c r="DG85" s="752" t="n">
        <f aca="false">CH85/BG4</f>
        <v>0.75531914893617</v>
      </c>
      <c r="DH85" s="752" t="n">
        <f aca="false">CI85/BH4</f>
        <v>0.744444444444444</v>
      </c>
      <c r="DI85" s="752" t="n">
        <f aca="false">CJ85/BI4</f>
        <v>0.744444444444444</v>
      </c>
      <c r="DJ85" s="752" t="n">
        <f aca="false">CK85/BJ4</f>
        <v>0.771084337349398</v>
      </c>
      <c r="DK85" s="752" t="n">
        <f aca="false">CL85/BK4</f>
        <v>0.729508196721311</v>
      </c>
      <c r="DL85" s="752" t="n">
        <f aca="false">CM85/BL4</f>
        <v>0.729508196721311</v>
      </c>
      <c r="DM85" s="752" t="n">
        <f aca="false">CN85/BM4</f>
        <v>0.758620689655172</v>
      </c>
      <c r="DN85" s="752" t="n">
        <f aca="false">CO85/BN4</f>
        <v>0.719178082191781</v>
      </c>
      <c r="DO85" s="752" t="n">
        <f aca="false">CP85/BO4</f>
        <v>0.719178082191781</v>
      </c>
      <c r="DP85" s="752" t="n">
        <f aca="false">CQ85/BP4</f>
        <v>0.747191011235955</v>
      </c>
      <c r="DQ85" s="752" t="n">
        <f aca="false">CR85/BQ4</f>
        <v>0.757352941176471</v>
      </c>
      <c r="DR85" s="752" t="n">
        <f aca="false">CS85/BR4</f>
        <v>0.757352941176471</v>
      </c>
      <c r="DS85" s="752" t="n">
        <f aca="false">CT85/BS4</f>
        <v>0.757352941176471</v>
      </c>
      <c r="DT85" s="752" t="n">
        <f aca="false">CU85/BT4</f>
        <v>0.774647887323944</v>
      </c>
      <c r="DU85" s="752" t="n">
        <f aca="false">CV85/BU4</f>
        <v>0.774647887323944</v>
      </c>
      <c r="DV85" s="752" t="n">
        <f aca="false">CW85/BV4</f>
        <v>0.787234042553191</v>
      </c>
      <c r="DW85" s="752" t="n">
        <f aca="false">CX85/BW4</f>
        <v>0.787234042553191</v>
      </c>
      <c r="DX85" s="752" t="n">
        <f aca="false">CY85/BX4</f>
        <v>0.787234042553191</v>
      </c>
      <c r="DY85" s="752" t="n">
        <f aca="false">CZ85/BY4</f>
        <v>0.754464285714286</v>
      </c>
      <c r="DZ85" s="752" t="n">
        <f aca="false">DA85/BZ4</f>
        <v>0.744444444444444</v>
      </c>
    </row>
    <row r="86" customFormat="false" ht="13.5" hidden="false" customHeight="false" outlineLevel="0" collapsed="false">
      <c r="CB86" s="759" t="n">
        <v>18</v>
      </c>
      <c r="CC86" s="759" t="n">
        <v>3</v>
      </c>
      <c r="CD86" s="759" t="str">
        <f aca="false">VLOOKUP(CB86,$AB$3:$AC$21,2)&amp;"から"&amp;VLOOKUP(CC86,$BB$3:$BC$20,2)</f>
        <v>処遇加算Ⅲ特定加算なしベア加算なしから新加算Ⅲ</v>
      </c>
      <c r="CE86" s="752" t="n">
        <f aca="false">BD5-AD$20</f>
        <v>0.127</v>
      </c>
      <c r="CF86" s="752" t="n">
        <f aca="false">BE5-AE$20</f>
        <v>0.127</v>
      </c>
      <c r="CG86" s="752" t="n">
        <f aca="false">BF5-AF$20</f>
        <v>0.127</v>
      </c>
      <c r="CH86" s="752" t="n">
        <f aca="false">BG5-AG$20</f>
        <v>0.056</v>
      </c>
      <c r="CI86" s="752" t="n">
        <f aca="false">BH5-AH$20</f>
        <v>0.057</v>
      </c>
      <c r="CJ86" s="752" t="n">
        <f aca="false">BI5-AI$20</f>
        <v>0.057</v>
      </c>
      <c r="CK86" s="752" t="n">
        <f aca="false">BJ5-AJ$20</f>
        <v>0.047</v>
      </c>
      <c r="CL86" s="752" t="n">
        <f aca="false">BK5-AK$20</f>
        <v>0.077</v>
      </c>
      <c r="CM86" s="752" t="n">
        <f aca="false">BL5-AL$20</f>
        <v>0.077</v>
      </c>
      <c r="CN86" s="752" t="n">
        <f aca="false">BM5-AM$20</f>
        <v>0.108</v>
      </c>
      <c r="CO86" s="752" t="n">
        <f aca="false">BN5-AN$20</f>
        <v>0.093</v>
      </c>
      <c r="CP86" s="752" t="n">
        <f aca="false">BO5-AO$20</f>
        <v>0.093</v>
      </c>
      <c r="CQ86" s="752" t="n">
        <f aca="false">BP5-AP$20</f>
        <v>0.11</v>
      </c>
      <c r="CR86" s="752" t="n">
        <f aca="false">BQ5-AQ$20</f>
        <v>0.08</v>
      </c>
      <c r="CS86" s="752" t="n">
        <f aca="false">BR5-AR$20</f>
        <v>0.08</v>
      </c>
      <c r="CT86" s="752" t="n">
        <f aca="false">BS5-AS$20</f>
        <v>0.08</v>
      </c>
      <c r="CU86" s="752" t="n">
        <f aca="false">BT5-AT$20</f>
        <v>0.038</v>
      </c>
      <c r="CV86" s="752" t="n">
        <f aca="false">BU5-AU$20</f>
        <v>0.038</v>
      </c>
      <c r="CW86" s="752" t="n">
        <f aca="false">BV5-AV$20</f>
        <v>0.026</v>
      </c>
      <c r="CX86" s="752" t="n">
        <f aca="false">BW5-AW$20</f>
        <v>0.026</v>
      </c>
      <c r="CY86" s="752" t="n">
        <f aca="false">BX5-AX$20</f>
        <v>0.026</v>
      </c>
      <c r="CZ86" s="752" t="n">
        <f aca="false">BY5-AY$20</f>
        <v>0.127</v>
      </c>
      <c r="DA86" s="752" t="n">
        <f aca="false">BZ5-AZ$20</f>
        <v>0.057</v>
      </c>
      <c r="DC86" s="759" t="s">
        <v>2267</v>
      </c>
      <c r="DD86" s="752" t="n">
        <f aca="false">CE86/BD5</f>
        <v>0.697802197802198</v>
      </c>
      <c r="DE86" s="752" t="n">
        <f aca="false">CF86/BE5</f>
        <v>0.697802197802198</v>
      </c>
      <c r="DF86" s="752" t="n">
        <f aca="false">CG86/BF5</f>
        <v>0.697802197802198</v>
      </c>
      <c r="DG86" s="752" t="n">
        <f aca="false">CH86/BG5</f>
        <v>0.708860759493671</v>
      </c>
      <c r="DH86" s="752" t="n">
        <f aca="false">CI86/BH5</f>
        <v>0.7125</v>
      </c>
      <c r="DI86" s="752" t="n">
        <f aca="false">CJ86/BI5</f>
        <v>0.7125</v>
      </c>
      <c r="DJ86" s="752" t="n">
        <f aca="false">CK86/BJ5</f>
        <v>0.712121212121212</v>
      </c>
      <c r="DK86" s="752" t="n">
        <f aca="false">CL86/BK5</f>
        <v>0.7</v>
      </c>
      <c r="DL86" s="752" t="n">
        <f aca="false">CM86/BL5</f>
        <v>0.7</v>
      </c>
      <c r="DM86" s="752" t="n">
        <f aca="false">CN86/BM5</f>
        <v>0.72</v>
      </c>
      <c r="DN86" s="752" t="n">
        <f aca="false">CO86/BN5</f>
        <v>0.694029850746269</v>
      </c>
      <c r="DO86" s="752" t="n">
        <f aca="false">CP86/BO5</f>
        <v>0.694029850746269</v>
      </c>
      <c r="DP86" s="752" t="n">
        <f aca="false">CQ86/BP5</f>
        <v>0.709677419354839</v>
      </c>
      <c r="DQ86" s="752" t="n">
        <f aca="false">CR86/BQ5</f>
        <v>0.707964601769911</v>
      </c>
      <c r="DR86" s="752" t="n">
        <f aca="false">CS86/BR5</f>
        <v>0.707964601769911</v>
      </c>
      <c r="DS86" s="752" t="n">
        <f aca="false">CT86/BS5</f>
        <v>0.707964601769911</v>
      </c>
      <c r="DT86" s="752" t="n">
        <f aca="false">CU86/BT5</f>
        <v>0.703703703703704</v>
      </c>
      <c r="DU86" s="752" t="n">
        <f aca="false">CV86/BU5</f>
        <v>0.703703703703704</v>
      </c>
      <c r="DV86" s="752" t="n">
        <f aca="false">CW86/BV5</f>
        <v>0.722222222222222</v>
      </c>
      <c r="DW86" s="752" t="n">
        <f aca="false">CX86/BW5</f>
        <v>0.722222222222222</v>
      </c>
      <c r="DX86" s="752" t="n">
        <f aca="false">CY86/BX5</f>
        <v>0.722222222222222</v>
      </c>
      <c r="DY86" s="752" t="n">
        <f aca="false">CZ86/BY5</f>
        <v>0.697802197802198</v>
      </c>
      <c r="DZ86" s="752" t="n">
        <f aca="false">DA86/BZ5</f>
        <v>0.7125</v>
      </c>
    </row>
    <row r="87" customFormat="false" ht="13.5" hidden="false" customHeight="false" outlineLevel="0" collapsed="false">
      <c r="CB87" s="759" t="n">
        <v>18</v>
      </c>
      <c r="CC87" s="759" t="n">
        <v>4</v>
      </c>
      <c r="CD87" s="759" t="str">
        <f aca="false">VLOOKUP(CB87,$AB$3:$AC$21,2)&amp;"から"&amp;VLOOKUP(CC87,$BB$3:$BC$20,2)</f>
        <v>処遇加算Ⅲ特定加算なしベア加算なしから新加算Ⅳ</v>
      </c>
      <c r="CE87" s="752" t="n">
        <f aca="false">BD6-AD$20</f>
        <v>0.09</v>
      </c>
      <c r="CF87" s="752" t="n">
        <f aca="false">BE6-AE$20</f>
        <v>0.09</v>
      </c>
      <c r="CG87" s="752" t="n">
        <f aca="false">BF6-AF$20</f>
        <v>0.09</v>
      </c>
      <c r="CH87" s="752" t="n">
        <f aca="false">BG6-AG$20</f>
        <v>0.04</v>
      </c>
      <c r="CI87" s="752" t="n">
        <f aca="false">BH6-AH$20</f>
        <v>0.041</v>
      </c>
      <c r="CJ87" s="752" t="n">
        <f aca="false">BI6-AI$20</f>
        <v>0.041</v>
      </c>
      <c r="CK87" s="752" t="n">
        <f aca="false">BJ6-AJ$20</f>
        <v>0.034</v>
      </c>
      <c r="CL87" s="752" t="n">
        <f aca="false">BK6-AK$20</f>
        <v>0.055</v>
      </c>
      <c r="CM87" s="752" t="n">
        <f aca="false">BL6-AL$20</f>
        <v>0.055</v>
      </c>
      <c r="CN87" s="752" t="n">
        <f aca="false">BM6-AM$20</f>
        <v>0.08</v>
      </c>
      <c r="CO87" s="752" t="n">
        <f aca="false">BN6-AN$20</f>
        <v>0.065</v>
      </c>
      <c r="CP87" s="752" t="n">
        <f aca="false">BO6-AO$20</f>
        <v>0.065</v>
      </c>
      <c r="CQ87" s="752" t="n">
        <f aca="false">BP6-AP$20</f>
        <v>0.08</v>
      </c>
      <c r="CR87" s="752" t="n">
        <f aca="false">BQ6-AQ$20</f>
        <v>0.057</v>
      </c>
      <c r="CS87" s="752" t="n">
        <f aca="false">BR6-AR$20</f>
        <v>0.057</v>
      </c>
      <c r="CT87" s="752" t="n">
        <f aca="false">BS6-AS$20</f>
        <v>0.057</v>
      </c>
      <c r="CU87" s="752" t="n">
        <f aca="false">BT6-AT$20</f>
        <v>0.028</v>
      </c>
      <c r="CV87" s="752" t="n">
        <f aca="false">BU6-AU$20</f>
        <v>0.028</v>
      </c>
      <c r="CW87" s="752" t="n">
        <f aca="false">BV6-AV$20</f>
        <v>0.019</v>
      </c>
      <c r="CX87" s="752" t="n">
        <f aca="false">BW6-AW$20</f>
        <v>0.019</v>
      </c>
      <c r="CY87" s="752" t="n">
        <f aca="false">BX6-AX$20</f>
        <v>0.019</v>
      </c>
      <c r="CZ87" s="752" t="n">
        <f aca="false">BY6-AY$20</f>
        <v>0.09</v>
      </c>
      <c r="DA87" s="752" t="n">
        <f aca="false">BZ6-AZ$20</f>
        <v>0.041</v>
      </c>
      <c r="DC87" s="759" t="s">
        <v>2268</v>
      </c>
      <c r="DD87" s="752" t="n">
        <f aca="false">CE87/BD6</f>
        <v>0.620689655172414</v>
      </c>
      <c r="DE87" s="752" t="n">
        <f aca="false">CF87/BE6</f>
        <v>0.620689655172414</v>
      </c>
      <c r="DF87" s="752" t="n">
        <f aca="false">CG87/BF6</f>
        <v>0.620689655172414</v>
      </c>
      <c r="DG87" s="752" t="n">
        <f aca="false">CH87/BG6</f>
        <v>0.634920634920635</v>
      </c>
      <c r="DH87" s="752" t="n">
        <f aca="false">CI87/BH6</f>
        <v>0.640625</v>
      </c>
      <c r="DI87" s="752" t="n">
        <f aca="false">CJ87/BI6</f>
        <v>0.640625</v>
      </c>
      <c r="DJ87" s="752" t="n">
        <f aca="false">CK87/BJ6</f>
        <v>0.641509433962264</v>
      </c>
      <c r="DK87" s="752" t="n">
        <f aca="false">CL87/BK6</f>
        <v>0.625</v>
      </c>
      <c r="DL87" s="752" t="n">
        <f aca="false">CM87/BL6</f>
        <v>0.625</v>
      </c>
      <c r="DM87" s="752" t="n">
        <f aca="false">CN87/BM6</f>
        <v>0.655737704918033</v>
      </c>
      <c r="DN87" s="752" t="n">
        <f aca="false">CO87/BN6</f>
        <v>0.613207547169811</v>
      </c>
      <c r="DO87" s="752" t="n">
        <f aca="false">CP87/BO6</f>
        <v>0.613207547169811</v>
      </c>
      <c r="DP87" s="752" t="n">
        <f aca="false">CQ87/BP6</f>
        <v>0.64</v>
      </c>
      <c r="DQ87" s="752" t="n">
        <f aca="false">CR87/BQ6</f>
        <v>0.633333333333333</v>
      </c>
      <c r="DR87" s="752" t="n">
        <f aca="false">CS87/BR6</f>
        <v>0.633333333333333</v>
      </c>
      <c r="DS87" s="752" t="n">
        <f aca="false">CT87/BS6</f>
        <v>0.633333333333333</v>
      </c>
      <c r="DT87" s="752" t="n">
        <f aca="false">CU87/BT6</f>
        <v>0.636363636363636</v>
      </c>
      <c r="DU87" s="752" t="n">
        <f aca="false">CV87/BU6</f>
        <v>0.636363636363636</v>
      </c>
      <c r="DV87" s="752" t="n">
        <f aca="false">CW87/BV6</f>
        <v>0.655172413793103</v>
      </c>
      <c r="DW87" s="752" t="n">
        <f aca="false">CX87/BW6</f>
        <v>0.655172413793103</v>
      </c>
      <c r="DX87" s="752" t="n">
        <f aca="false">CY87/BX6</f>
        <v>0.655172413793103</v>
      </c>
      <c r="DY87" s="752" t="n">
        <f aca="false">CZ87/BY6</f>
        <v>0.620689655172414</v>
      </c>
      <c r="DZ87" s="752" t="n">
        <f aca="false">DA87/BZ6</f>
        <v>0.640625</v>
      </c>
    </row>
    <row r="88" customFormat="false" ht="13.5" hidden="false" customHeight="false" outlineLevel="0" collapsed="false">
      <c r="CB88" s="759" t="n">
        <v>18</v>
      </c>
      <c r="CC88" s="759" t="n">
        <v>18</v>
      </c>
      <c r="CD88" s="759" t="str">
        <f aca="false">VLOOKUP(CB88,$AB$3:$AC$21,2)&amp;"から"&amp;VLOOKUP(CC88,$BB$3:$BC$20,2)</f>
        <v>処遇加算Ⅲ特定加算なしベア加算なしから新加算Ⅴ（14）</v>
      </c>
      <c r="CE88" s="752" t="n">
        <f aca="false">BD20-AD$20</f>
        <v>0.021</v>
      </c>
      <c r="CF88" s="752" t="n">
        <f aca="false">BE20-AE$20</f>
        <v>0.021</v>
      </c>
      <c r="CG88" s="752" t="n">
        <f aca="false">BF20-AF$20</f>
        <v>0.021</v>
      </c>
      <c r="CH88" s="752" t="n">
        <f aca="false">BG20-AG$20</f>
        <v>0.01</v>
      </c>
      <c r="CI88" s="752" t="n">
        <f aca="false">BH20-AH$20</f>
        <v>0.01</v>
      </c>
      <c r="CJ88" s="752" t="n">
        <f aca="false">BI20-AI$20</f>
        <v>0.01</v>
      </c>
      <c r="CK88" s="752" t="n">
        <f aca="false">BJ20-AJ$20</f>
        <v>0.009</v>
      </c>
      <c r="CL88" s="752" t="n">
        <f aca="false">BK20-AK$20</f>
        <v>0.013</v>
      </c>
      <c r="CM88" s="752" t="n">
        <f aca="false">BL20-AL$20</f>
        <v>0.013</v>
      </c>
      <c r="CN88" s="752" t="n">
        <f aca="false">BM20-AM$20</f>
        <v>0.023</v>
      </c>
      <c r="CO88" s="752" t="n">
        <f aca="false">BN20-AN$20</f>
        <v>0.015</v>
      </c>
      <c r="CP88" s="752" t="n">
        <f aca="false">BO20-AO$20</f>
        <v>0.015</v>
      </c>
      <c r="CQ88" s="752" t="n">
        <f aca="false">BP20-AP$20</f>
        <v>0.021</v>
      </c>
      <c r="CR88" s="752" t="n">
        <f aca="false">BQ20-AQ$20</f>
        <v>0.014</v>
      </c>
      <c r="CS88" s="752" t="n">
        <f aca="false">BR20-AR$20</f>
        <v>0.014</v>
      </c>
      <c r="CT88" s="752" t="n">
        <f aca="false">BS20-AS$20</f>
        <v>0.014</v>
      </c>
      <c r="CU88" s="752" t="n">
        <f aca="false">BT20-AT$20</f>
        <v>0.007</v>
      </c>
      <c r="CV88" s="752" t="n">
        <f aca="false">BU20-AU$20</f>
        <v>0.007</v>
      </c>
      <c r="CW88" s="752" t="n">
        <f aca="false">BV20-AV$20</f>
        <v>0.005</v>
      </c>
      <c r="CX88" s="752" t="n">
        <f aca="false">BW20-AW$20</f>
        <v>0.005</v>
      </c>
      <c r="CY88" s="752" t="n">
        <f aca="false">BX20-AX$20</f>
        <v>0.005</v>
      </c>
      <c r="CZ88" s="752" t="n">
        <f aca="false">BY20-AY$20</f>
        <v>0.021</v>
      </c>
      <c r="DA88" s="752" t="n">
        <f aca="false">BZ20-AZ$20</f>
        <v>0.01</v>
      </c>
      <c r="DC88" s="759" t="s">
        <v>2269</v>
      </c>
      <c r="DD88" s="752" t="n">
        <f aca="false">CE88/BD20</f>
        <v>0.276315789473684</v>
      </c>
      <c r="DE88" s="752" t="n">
        <f aca="false">CF88/BE20</f>
        <v>0.276315789473684</v>
      </c>
      <c r="DF88" s="752" t="n">
        <f aca="false">CG88/BF20</f>
        <v>0.276315789473684</v>
      </c>
      <c r="DG88" s="752" t="n">
        <f aca="false">CH88/BG20</f>
        <v>0.303030303030303</v>
      </c>
      <c r="DH88" s="752" t="n">
        <f aca="false">CI88/BH20</f>
        <v>0.303030303030303</v>
      </c>
      <c r="DI88" s="752" t="n">
        <f aca="false">CJ88/BI20</f>
        <v>0.303030303030303</v>
      </c>
      <c r="DJ88" s="752" t="n">
        <f aca="false">CK88/BJ20</f>
        <v>0.321428571428571</v>
      </c>
      <c r="DK88" s="752" t="n">
        <f aca="false">CL88/BK20</f>
        <v>0.282608695652174</v>
      </c>
      <c r="DL88" s="752" t="n">
        <f aca="false">CM88/BL20</f>
        <v>0.282608695652174</v>
      </c>
      <c r="DM88" s="752" t="n">
        <f aca="false">CN88/BM20</f>
        <v>0.353846153846154</v>
      </c>
      <c r="DN88" s="752" t="n">
        <f aca="false">CO88/BN20</f>
        <v>0.267857142857143</v>
      </c>
      <c r="DO88" s="752" t="n">
        <f aca="false">CP88/BO20</f>
        <v>0.267857142857143</v>
      </c>
      <c r="DP88" s="752" t="n">
        <f aca="false">CQ88/BP20</f>
        <v>0.318181818181818</v>
      </c>
      <c r="DQ88" s="752" t="n">
        <f aca="false">CR88/BQ20</f>
        <v>0.297872340425532</v>
      </c>
      <c r="DR88" s="752" t="n">
        <f aca="false">CS88/BR20</f>
        <v>0.297872340425532</v>
      </c>
      <c r="DS88" s="752" t="n">
        <f aca="false">CT88/BS20</f>
        <v>0.297872340425532</v>
      </c>
      <c r="DT88" s="752" t="n">
        <f aca="false">CU88/BT20</f>
        <v>0.304347826086956</v>
      </c>
      <c r="DU88" s="752" t="n">
        <f aca="false">CV88/BU20</f>
        <v>0.304347826086956</v>
      </c>
      <c r="DV88" s="752" t="n">
        <f aca="false">CW88/BV20</f>
        <v>0.333333333333333</v>
      </c>
      <c r="DW88" s="752" t="n">
        <f aca="false">CX88/BW20</f>
        <v>0.333333333333333</v>
      </c>
      <c r="DX88" s="752" t="n">
        <f aca="false">CY88/BX20</f>
        <v>0.333333333333333</v>
      </c>
      <c r="DY88" s="752" t="n">
        <f aca="false">CZ88/BY20</f>
        <v>0.276315789473684</v>
      </c>
      <c r="DZ88" s="752" t="n">
        <f aca="false">DA88/BZ20</f>
        <v>0.303030303030303</v>
      </c>
    </row>
    <row r="89" customFormat="false" ht="13.5" hidden="false" customHeight="false" outlineLevel="0" collapsed="false">
      <c r="CB89" s="759" t="n">
        <v>19</v>
      </c>
      <c r="CC89" s="759" t="n">
        <v>1</v>
      </c>
      <c r="CD89" s="759" t="str">
        <f aca="false">VLOOKUP(CB89,$AB$3:$AC$21,2)&amp;"から"&amp;VLOOKUP(CC89,$BB$3:$BC$20,2)</f>
        <v>処遇加算なし特定加算なしベア加算なしから新加算Ⅰ</v>
      </c>
      <c r="CE89" s="752" t="n">
        <f aca="false">BD3-AD$21</f>
        <v>0.245</v>
      </c>
      <c r="CF89" s="752" t="n">
        <f aca="false">BE3-AE$21</f>
        <v>0.245</v>
      </c>
      <c r="CG89" s="752" t="n">
        <f aca="false">BF3-AF$21</f>
        <v>0.245</v>
      </c>
      <c r="CH89" s="752" t="n">
        <f aca="false">BG3-AG$21</f>
        <v>0.1</v>
      </c>
      <c r="CI89" s="752" t="n">
        <f aca="false">BH3-AH$21</f>
        <v>0.092</v>
      </c>
      <c r="CJ89" s="752" t="n">
        <f aca="false">BI3-AI$21</f>
        <v>0.092</v>
      </c>
      <c r="CK89" s="752" t="n">
        <f aca="false">BJ3-AJ$21</f>
        <v>0.086</v>
      </c>
      <c r="CL89" s="752" t="n">
        <f aca="false">BK3-AK$21</f>
        <v>0.128</v>
      </c>
      <c r="CM89" s="752" t="n">
        <f aca="false">BL3-AL$21</f>
        <v>0.128</v>
      </c>
      <c r="CN89" s="752" t="n">
        <f aca="false">BM3-AM$21</f>
        <v>0.181</v>
      </c>
      <c r="CO89" s="752" t="n">
        <f aca="false">BN3-AN$21</f>
        <v>0.149</v>
      </c>
      <c r="CP89" s="752" t="n">
        <f aca="false">BO3-AO$21</f>
        <v>0.149</v>
      </c>
      <c r="CQ89" s="752" t="n">
        <f aca="false">BP3-AP$21</f>
        <v>0.186</v>
      </c>
      <c r="CR89" s="752" t="n">
        <f aca="false">BQ3-AQ$21</f>
        <v>0.14</v>
      </c>
      <c r="CS89" s="752" t="n">
        <f aca="false">BR3-AR$21</f>
        <v>0.14</v>
      </c>
      <c r="CT89" s="752" t="n">
        <f aca="false">BS3-AS$21</f>
        <v>0.14</v>
      </c>
      <c r="CU89" s="752" t="n">
        <f aca="false">BT3-AT$21</f>
        <v>0.075</v>
      </c>
      <c r="CV89" s="752" t="n">
        <f aca="false">BU3-AU$21</f>
        <v>0.075</v>
      </c>
      <c r="CW89" s="752" t="n">
        <f aca="false">BV3-AV$21</f>
        <v>0.051</v>
      </c>
      <c r="CX89" s="752" t="n">
        <f aca="false">BW3-AW$21</f>
        <v>0.051</v>
      </c>
      <c r="CY89" s="752" t="n">
        <f aca="false">BX3-AX$21</f>
        <v>0.051</v>
      </c>
      <c r="CZ89" s="752" t="n">
        <f aca="false">BY3-AY$21</f>
        <v>0.245</v>
      </c>
      <c r="DA89" s="752" t="n">
        <f aca="false">BZ3-AZ$21</f>
        <v>0.092</v>
      </c>
      <c r="DC89" s="759" t="s">
        <v>2270</v>
      </c>
      <c r="DD89" s="752" t="n">
        <f aca="false">CE89/BD3</f>
        <v>1</v>
      </c>
      <c r="DE89" s="752" t="n">
        <f aca="false">CF89/BE3</f>
        <v>1</v>
      </c>
      <c r="DF89" s="752" t="n">
        <f aca="false">CG89/BF3</f>
        <v>1</v>
      </c>
      <c r="DG89" s="752" t="n">
        <f aca="false">CH89/BG3</f>
        <v>1</v>
      </c>
      <c r="DH89" s="752" t="n">
        <f aca="false">CI89/BH3</f>
        <v>1</v>
      </c>
      <c r="DI89" s="752" t="n">
        <f aca="false">CJ89/BI3</f>
        <v>1</v>
      </c>
      <c r="DJ89" s="752" t="n">
        <f aca="false">CK89/BJ3</f>
        <v>1</v>
      </c>
      <c r="DK89" s="752" t="n">
        <f aca="false">CL89/BK3</f>
        <v>1</v>
      </c>
      <c r="DL89" s="752" t="n">
        <f aca="false">CM89/BL3</f>
        <v>1</v>
      </c>
      <c r="DM89" s="752" t="n">
        <f aca="false">CN89/BM3</f>
        <v>1</v>
      </c>
      <c r="DN89" s="752" t="n">
        <f aca="false">CO89/BN3</f>
        <v>1</v>
      </c>
      <c r="DO89" s="752" t="n">
        <f aca="false">CP89/BO3</f>
        <v>1</v>
      </c>
      <c r="DP89" s="752" t="n">
        <f aca="false">CQ89/BP3</f>
        <v>1</v>
      </c>
      <c r="DQ89" s="752" t="n">
        <f aca="false">CR89/BQ3</f>
        <v>1</v>
      </c>
      <c r="DR89" s="752" t="n">
        <f aca="false">CS89/BR3</f>
        <v>1</v>
      </c>
      <c r="DS89" s="752" t="n">
        <f aca="false">CT89/BS3</f>
        <v>1</v>
      </c>
      <c r="DT89" s="752" t="n">
        <f aca="false">CU89/BT3</f>
        <v>1</v>
      </c>
      <c r="DU89" s="752" t="n">
        <f aca="false">CV89/BU3</f>
        <v>1</v>
      </c>
      <c r="DV89" s="752" t="n">
        <f aca="false">CW89/BV3</f>
        <v>1</v>
      </c>
      <c r="DW89" s="752" t="n">
        <f aca="false">CX89/BW3</f>
        <v>1</v>
      </c>
      <c r="DX89" s="752" t="n">
        <f aca="false">CY89/BX3</f>
        <v>1</v>
      </c>
      <c r="DY89" s="752" t="n">
        <f aca="false">CZ89/BY3</f>
        <v>1</v>
      </c>
      <c r="DZ89" s="752" t="n">
        <f aca="false">DA89/BZ3</f>
        <v>1</v>
      </c>
    </row>
    <row r="90" customFormat="false" ht="13.5" hidden="false" customHeight="false" outlineLevel="0" collapsed="false">
      <c r="CB90" s="759" t="n">
        <v>19</v>
      </c>
      <c r="CC90" s="759" t="n">
        <v>2</v>
      </c>
      <c r="CD90" s="759" t="str">
        <f aca="false">VLOOKUP(CB90,$AB$3:$AC$21,2)&amp;"から"&amp;VLOOKUP(CC90,$BB$3:$BC$20,2)</f>
        <v>処遇加算なし特定加算なしベア加算なしから新加算Ⅱ</v>
      </c>
      <c r="CE90" s="752" t="n">
        <f aca="false">BD4-AD$21</f>
        <v>0.224</v>
      </c>
      <c r="CF90" s="752" t="n">
        <f aca="false">BE4-AE$21</f>
        <v>0.224</v>
      </c>
      <c r="CG90" s="752" t="n">
        <f aca="false">BF4-AF$21</f>
        <v>0.224</v>
      </c>
      <c r="CH90" s="752" t="n">
        <f aca="false">BG4-AG$21</f>
        <v>0.094</v>
      </c>
      <c r="CI90" s="752" t="n">
        <f aca="false">BH4-AH$21</f>
        <v>0.09</v>
      </c>
      <c r="CJ90" s="752" t="n">
        <f aca="false">BI4-AI$21</f>
        <v>0.09</v>
      </c>
      <c r="CK90" s="752" t="n">
        <f aca="false">BJ4-AJ$21</f>
        <v>0.083</v>
      </c>
      <c r="CL90" s="752" t="n">
        <f aca="false">BK4-AK$21</f>
        <v>0.122</v>
      </c>
      <c r="CM90" s="752" t="n">
        <f aca="false">BL4-AL$21</f>
        <v>0.122</v>
      </c>
      <c r="CN90" s="752" t="n">
        <f aca="false">BM4-AM$21</f>
        <v>0.174</v>
      </c>
      <c r="CO90" s="752" t="n">
        <f aca="false">BN4-AN$21</f>
        <v>0.146</v>
      </c>
      <c r="CP90" s="752" t="n">
        <f aca="false">BO4-AO$21</f>
        <v>0.146</v>
      </c>
      <c r="CQ90" s="752" t="n">
        <f aca="false">BP4-AP$21</f>
        <v>0.178</v>
      </c>
      <c r="CR90" s="752" t="n">
        <f aca="false">BQ4-AQ$21</f>
        <v>0.136</v>
      </c>
      <c r="CS90" s="752" t="n">
        <f aca="false">BR4-AR$21</f>
        <v>0.136</v>
      </c>
      <c r="CT90" s="752" t="n">
        <f aca="false">BS4-AS$21</f>
        <v>0.136</v>
      </c>
      <c r="CU90" s="752" t="n">
        <f aca="false">BT4-AT$21</f>
        <v>0.071</v>
      </c>
      <c r="CV90" s="752" t="n">
        <f aca="false">BU4-AU$21</f>
        <v>0.071</v>
      </c>
      <c r="CW90" s="752" t="n">
        <f aca="false">BV4-AV$21</f>
        <v>0.047</v>
      </c>
      <c r="CX90" s="752" t="n">
        <f aca="false">BW4-AW$21</f>
        <v>0.047</v>
      </c>
      <c r="CY90" s="752" t="n">
        <f aca="false">BX4-AX$21</f>
        <v>0.047</v>
      </c>
      <c r="CZ90" s="752" t="n">
        <f aca="false">BY4-AY$21</f>
        <v>0.224</v>
      </c>
      <c r="DA90" s="752" t="n">
        <f aca="false">BZ4-AZ$21</f>
        <v>0.09</v>
      </c>
      <c r="DC90" s="759" t="s">
        <v>2271</v>
      </c>
      <c r="DD90" s="752" t="n">
        <f aca="false">CE90/BD4</f>
        <v>1</v>
      </c>
      <c r="DE90" s="752" t="n">
        <f aca="false">CF90/BE4</f>
        <v>1</v>
      </c>
      <c r="DF90" s="752" t="n">
        <f aca="false">CG90/BF4</f>
        <v>1</v>
      </c>
      <c r="DG90" s="752" t="n">
        <f aca="false">CH90/BG4</f>
        <v>1</v>
      </c>
      <c r="DH90" s="752" t="n">
        <f aca="false">CI90/BH4</f>
        <v>1</v>
      </c>
      <c r="DI90" s="752" t="n">
        <f aca="false">CJ90/BI4</f>
        <v>1</v>
      </c>
      <c r="DJ90" s="752" t="n">
        <f aca="false">CK90/BJ4</f>
        <v>1</v>
      </c>
      <c r="DK90" s="752" t="n">
        <f aca="false">CL90/BK4</f>
        <v>1</v>
      </c>
      <c r="DL90" s="752" t="n">
        <f aca="false">CM90/BL4</f>
        <v>1</v>
      </c>
      <c r="DM90" s="752" t="n">
        <f aca="false">CN90/BM4</f>
        <v>1</v>
      </c>
      <c r="DN90" s="752" t="n">
        <f aca="false">CO90/BN4</f>
        <v>1</v>
      </c>
      <c r="DO90" s="752" t="n">
        <f aca="false">CP90/BO4</f>
        <v>1</v>
      </c>
      <c r="DP90" s="752" t="n">
        <f aca="false">CQ90/BP4</f>
        <v>1</v>
      </c>
      <c r="DQ90" s="752" t="n">
        <f aca="false">CR90/BQ4</f>
        <v>1</v>
      </c>
      <c r="DR90" s="752" t="n">
        <f aca="false">CS90/BR4</f>
        <v>1</v>
      </c>
      <c r="DS90" s="752" t="n">
        <f aca="false">CT90/BS4</f>
        <v>1</v>
      </c>
      <c r="DT90" s="752" t="n">
        <f aca="false">CU90/BT4</f>
        <v>1</v>
      </c>
      <c r="DU90" s="752" t="n">
        <f aca="false">CV90/BU4</f>
        <v>1</v>
      </c>
      <c r="DV90" s="752" t="n">
        <f aca="false">CW90/BV4</f>
        <v>1</v>
      </c>
      <c r="DW90" s="752" t="n">
        <f aca="false">CX90/BW4</f>
        <v>1</v>
      </c>
      <c r="DX90" s="752" t="n">
        <f aca="false">CY90/BX4</f>
        <v>1</v>
      </c>
      <c r="DY90" s="752" t="n">
        <f aca="false">CZ90/BY4</f>
        <v>1</v>
      </c>
      <c r="DZ90" s="752" t="n">
        <f aca="false">DA90/BZ4</f>
        <v>1</v>
      </c>
    </row>
    <row r="91" customFormat="false" ht="13.5" hidden="false" customHeight="false" outlineLevel="0" collapsed="false">
      <c r="CB91" s="759" t="n">
        <v>19</v>
      </c>
      <c r="CC91" s="759" t="n">
        <v>3</v>
      </c>
      <c r="CD91" s="759" t="str">
        <f aca="false">VLOOKUP(CB91,$AB$3:$AC$21,2)&amp;"から"&amp;VLOOKUP(CC91,$BB$3:$BC$20,2)</f>
        <v>処遇加算なし特定加算なしベア加算なしから新加算Ⅲ</v>
      </c>
      <c r="CE91" s="752" t="n">
        <f aca="false">BD5-AD$21</f>
        <v>0.182</v>
      </c>
      <c r="CF91" s="752" t="n">
        <f aca="false">BE5-AE$21</f>
        <v>0.182</v>
      </c>
      <c r="CG91" s="752" t="n">
        <f aca="false">BF5-AF$21</f>
        <v>0.182</v>
      </c>
      <c r="CH91" s="752" t="n">
        <f aca="false">BG5-AG$21</f>
        <v>0.079</v>
      </c>
      <c r="CI91" s="752" t="n">
        <f aca="false">BH5-AH$21</f>
        <v>0.08</v>
      </c>
      <c r="CJ91" s="752" t="n">
        <f aca="false">BI5-AI$21</f>
        <v>0.08</v>
      </c>
      <c r="CK91" s="752" t="n">
        <f aca="false">BJ5-AJ$21</f>
        <v>0.066</v>
      </c>
      <c r="CL91" s="752" t="n">
        <f aca="false">BK5-AK$21</f>
        <v>0.11</v>
      </c>
      <c r="CM91" s="752" t="n">
        <f aca="false">BL5-AL$21</f>
        <v>0.11</v>
      </c>
      <c r="CN91" s="752" t="n">
        <f aca="false">BM5-AM$21</f>
        <v>0.15</v>
      </c>
      <c r="CO91" s="752" t="n">
        <f aca="false">BN5-AN$21</f>
        <v>0.134</v>
      </c>
      <c r="CP91" s="752" t="n">
        <f aca="false">BO5-AO$21</f>
        <v>0.134</v>
      </c>
      <c r="CQ91" s="752" t="n">
        <f aca="false">BP5-AP$21</f>
        <v>0.155</v>
      </c>
      <c r="CR91" s="752" t="n">
        <f aca="false">BQ5-AQ$21</f>
        <v>0.113</v>
      </c>
      <c r="CS91" s="752" t="n">
        <f aca="false">BR5-AR$21</f>
        <v>0.113</v>
      </c>
      <c r="CT91" s="752" t="n">
        <f aca="false">BS5-AS$21</f>
        <v>0.113</v>
      </c>
      <c r="CU91" s="752" t="n">
        <f aca="false">BT5-AT$21</f>
        <v>0.054</v>
      </c>
      <c r="CV91" s="752" t="n">
        <f aca="false">BU5-AU$21</f>
        <v>0.054</v>
      </c>
      <c r="CW91" s="752" t="n">
        <f aca="false">BV5-AV$21</f>
        <v>0.036</v>
      </c>
      <c r="CX91" s="752" t="n">
        <f aca="false">BW5-AW$21</f>
        <v>0.036</v>
      </c>
      <c r="CY91" s="752" t="n">
        <f aca="false">BX5-AX$21</f>
        <v>0.036</v>
      </c>
      <c r="CZ91" s="752" t="n">
        <f aca="false">BY5-AY$21</f>
        <v>0.182</v>
      </c>
      <c r="DA91" s="752" t="n">
        <f aca="false">BZ5-AZ$21</f>
        <v>0.08</v>
      </c>
      <c r="DC91" s="759" t="s">
        <v>2272</v>
      </c>
      <c r="DD91" s="752" t="n">
        <f aca="false">CE91/BD5</f>
        <v>1</v>
      </c>
      <c r="DE91" s="752" t="n">
        <f aca="false">CF91/BE5</f>
        <v>1</v>
      </c>
      <c r="DF91" s="752" t="n">
        <f aca="false">CG91/BF5</f>
        <v>1</v>
      </c>
      <c r="DG91" s="752" t="n">
        <f aca="false">CH91/BG5</f>
        <v>1</v>
      </c>
      <c r="DH91" s="752" t="n">
        <f aca="false">CI91/BH5</f>
        <v>1</v>
      </c>
      <c r="DI91" s="752" t="n">
        <f aca="false">CJ91/BI5</f>
        <v>1</v>
      </c>
      <c r="DJ91" s="752" t="n">
        <f aca="false">CK91/BJ5</f>
        <v>1</v>
      </c>
      <c r="DK91" s="752" t="n">
        <f aca="false">CL91/BK5</f>
        <v>1</v>
      </c>
      <c r="DL91" s="752" t="n">
        <f aca="false">CM91/BL5</f>
        <v>1</v>
      </c>
      <c r="DM91" s="752" t="n">
        <f aca="false">CN91/BM5</f>
        <v>1</v>
      </c>
      <c r="DN91" s="752" t="n">
        <f aca="false">CO91/BN5</f>
        <v>1</v>
      </c>
      <c r="DO91" s="752" t="n">
        <f aca="false">CP91/BO5</f>
        <v>1</v>
      </c>
      <c r="DP91" s="752" t="n">
        <f aca="false">CQ91/BP5</f>
        <v>1</v>
      </c>
      <c r="DQ91" s="752" t="n">
        <f aca="false">CR91/BQ5</f>
        <v>1</v>
      </c>
      <c r="DR91" s="752" t="n">
        <f aca="false">CS91/BR5</f>
        <v>1</v>
      </c>
      <c r="DS91" s="752" t="n">
        <f aca="false">CT91/BS5</f>
        <v>1</v>
      </c>
      <c r="DT91" s="752" t="n">
        <f aca="false">CU91/BT5</f>
        <v>1</v>
      </c>
      <c r="DU91" s="752" t="n">
        <f aca="false">CV91/BU5</f>
        <v>1</v>
      </c>
      <c r="DV91" s="752" t="n">
        <f aca="false">CW91/BV5</f>
        <v>1</v>
      </c>
      <c r="DW91" s="752" t="n">
        <f aca="false">CX91/BW5</f>
        <v>1</v>
      </c>
      <c r="DX91" s="752" t="n">
        <f aca="false">CY91/BX5</f>
        <v>1</v>
      </c>
      <c r="DY91" s="752" t="n">
        <f aca="false">CZ91/BY5</f>
        <v>1</v>
      </c>
      <c r="DZ91" s="752" t="n">
        <f aca="false">DA91/BZ5</f>
        <v>1</v>
      </c>
    </row>
    <row r="92" customFormat="false" ht="13.5" hidden="false" customHeight="false" outlineLevel="0" collapsed="false">
      <c r="CB92" s="759" t="n">
        <v>19</v>
      </c>
      <c r="CC92" s="759" t="n">
        <v>4</v>
      </c>
      <c r="CD92" s="759" t="str">
        <f aca="false">VLOOKUP(CB92,$AB$3:$AC$21,2)&amp;"から"&amp;VLOOKUP(CC92,$BB$3:$BC$20,2)</f>
        <v>処遇加算なし特定加算なしベア加算なしから新加算Ⅳ</v>
      </c>
      <c r="CE92" s="752" t="n">
        <f aca="false">BD6-AD$21</f>
        <v>0.145</v>
      </c>
      <c r="CF92" s="752" t="n">
        <f aca="false">BE6-AE$21</f>
        <v>0.145</v>
      </c>
      <c r="CG92" s="752" t="n">
        <f aca="false">BF6-AF$21</f>
        <v>0.145</v>
      </c>
      <c r="CH92" s="752" t="n">
        <f aca="false">BG6-AG$21</f>
        <v>0.063</v>
      </c>
      <c r="CI92" s="752" t="n">
        <f aca="false">BH6-AH$21</f>
        <v>0.064</v>
      </c>
      <c r="CJ92" s="752" t="n">
        <f aca="false">BI6-AI$21</f>
        <v>0.064</v>
      </c>
      <c r="CK92" s="752" t="n">
        <f aca="false">BJ6-AJ$21</f>
        <v>0.053</v>
      </c>
      <c r="CL92" s="752" t="n">
        <f aca="false">BK6-AK$21</f>
        <v>0.088</v>
      </c>
      <c r="CM92" s="752" t="n">
        <f aca="false">BL6-AL$21</f>
        <v>0.088</v>
      </c>
      <c r="CN92" s="752" t="n">
        <f aca="false">BM6-AM$21</f>
        <v>0.122</v>
      </c>
      <c r="CO92" s="752" t="n">
        <f aca="false">BN6-AN$21</f>
        <v>0.106</v>
      </c>
      <c r="CP92" s="752" t="n">
        <f aca="false">BO6-AO$21</f>
        <v>0.106</v>
      </c>
      <c r="CQ92" s="752" t="n">
        <f aca="false">BP6-AP$21</f>
        <v>0.125</v>
      </c>
      <c r="CR92" s="752" t="n">
        <f aca="false">BQ6-AQ$21</f>
        <v>0.09</v>
      </c>
      <c r="CS92" s="752" t="n">
        <f aca="false">BR6-AR$21</f>
        <v>0.09</v>
      </c>
      <c r="CT92" s="752" t="n">
        <f aca="false">BS6-AS$21</f>
        <v>0.09</v>
      </c>
      <c r="CU92" s="752" t="n">
        <f aca="false">BT6-AT$21</f>
        <v>0.044</v>
      </c>
      <c r="CV92" s="752" t="n">
        <f aca="false">BU6-AU$21</f>
        <v>0.044</v>
      </c>
      <c r="CW92" s="752" t="n">
        <f aca="false">BV6-AV$21</f>
        <v>0.029</v>
      </c>
      <c r="CX92" s="752" t="n">
        <f aca="false">BW6-AW$21</f>
        <v>0.029</v>
      </c>
      <c r="CY92" s="752" t="n">
        <f aca="false">BX6-AX$21</f>
        <v>0.029</v>
      </c>
      <c r="CZ92" s="752" t="n">
        <f aca="false">BY6-AY$21</f>
        <v>0.145</v>
      </c>
      <c r="DA92" s="752" t="n">
        <f aca="false">BZ6-AZ$21</f>
        <v>0.064</v>
      </c>
      <c r="DC92" s="759" t="s">
        <v>2273</v>
      </c>
      <c r="DD92" s="752" t="n">
        <f aca="false">CE92/BD6</f>
        <v>1</v>
      </c>
      <c r="DE92" s="752" t="n">
        <f aca="false">CF92/BE6</f>
        <v>1</v>
      </c>
      <c r="DF92" s="752" t="n">
        <f aca="false">CG92/BF6</f>
        <v>1</v>
      </c>
      <c r="DG92" s="752" t="n">
        <f aca="false">CH92/BG6</f>
        <v>1</v>
      </c>
      <c r="DH92" s="752" t="n">
        <f aca="false">CI92/BH6</f>
        <v>1</v>
      </c>
      <c r="DI92" s="752" t="n">
        <f aca="false">CJ92/BI6</f>
        <v>1</v>
      </c>
      <c r="DJ92" s="752" t="n">
        <f aca="false">CK92/BJ6</f>
        <v>1</v>
      </c>
      <c r="DK92" s="752" t="n">
        <f aca="false">CL92/BK6</f>
        <v>1</v>
      </c>
      <c r="DL92" s="752" t="n">
        <f aca="false">CM92/BL6</f>
        <v>1</v>
      </c>
      <c r="DM92" s="752" t="n">
        <f aca="false">CN92/BM6</f>
        <v>1</v>
      </c>
      <c r="DN92" s="752" t="n">
        <f aca="false">CO92/BN6</f>
        <v>1</v>
      </c>
      <c r="DO92" s="752" t="n">
        <f aca="false">CP92/BO6</f>
        <v>1</v>
      </c>
      <c r="DP92" s="752" t="n">
        <f aca="false">CQ92/BP6</f>
        <v>1</v>
      </c>
      <c r="DQ92" s="752" t="n">
        <f aca="false">CR92/BQ6</f>
        <v>1</v>
      </c>
      <c r="DR92" s="752" t="n">
        <f aca="false">CS92/BR6</f>
        <v>1</v>
      </c>
      <c r="DS92" s="752" t="n">
        <f aca="false">CT92/BS6</f>
        <v>1</v>
      </c>
      <c r="DT92" s="752" t="n">
        <f aca="false">CU92/BT6</f>
        <v>1</v>
      </c>
      <c r="DU92" s="752" t="n">
        <f aca="false">CV92/BU6</f>
        <v>1</v>
      </c>
      <c r="DV92" s="752" t="n">
        <f aca="false">CW92/BV6</f>
        <v>1</v>
      </c>
      <c r="DW92" s="752" t="n">
        <f aca="false">CX92/BW6</f>
        <v>1</v>
      </c>
      <c r="DX92" s="752" t="n">
        <f aca="false">CY92/BX6</f>
        <v>1</v>
      </c>
      <c r="DY92" s="752" t="n">
        <f aca="false">CZ92/BY6</f>
        <v>1</v>
      </c>
      <c r="DZ92" s="752" t="n">
        <f aca="false">DA92/BZ6</f>
        <v>1</v>
      </c>
    </row>
    <row r="93" customFormat="false" ht="13.5" hidden="false" customHeight="false" outlineLevel="0" collapsed="false">
      <c r="CB93" s="759" t="n">
        <v>19</v>
      </c>
      <c r="CC93" s="759" t="n">
        <v>5</v>
      </c>
      <c r="CD93" s="759" t="str">
        <f aca="false">VLOOKUP(CB93,$AB$3:$AC$21,2)&amp;"から"&amp;VLOOKUP(CC93,$BB$3:$BC$20,2)</f>
        <v>処遇加算なし特定加算なしベア加算なしから新加算Ⅴ（１）</v>
      </c>
      <c r="CE93" s="752" t="n">
        <f aca="false">BD7-AD$21</f>
        <v>0.221</v>
      </c>
      <c r="CF93" s="752" t="n">
        <f aca="false">BE7-AE$21</f>
        <v>0.221</v>
      </c>
      <c r="CG93" s="752" t="n">
        <f aca="false">BF7-AF$21</f>
        <v>0.221</v>
      </c>
      <c r="CH93" s="752" t="n">
        <f aca="false">BG7-AG$21</f>
        <v>0.089</v>
      </c>
      <c r="CI93" s="752" t="n">
        <f aca="false">BH7-AH$21</f>
        <v>0.081</v>
      </c>
      <c r="CJ93" s="752" t="n">
        <f aca="false">BI7-AI$21</f>
        <v>0.081</v>
      </c>
      <c r="CK93" s="752" t="n">
        <f aca="false">BJ7-AJ$21</f>
        <v>0.076</v>
      </c>
      <c r="CL93" s="752" t="n">
        <f aca="false">BK7-AK$21</f>
        <v>0.113</v>
      </c>
      <c r="CM93" s="752" t="n">
        <f aca="false">BL7-AL$21</f>
        <v>0.113</v>
      </c>
      <c r="CN93" s="752" t="n">
        <f aca="false">BM7-AM$21</f>
        <v>0.158</v>
      </c>
      <c r="CO93" s="752" t="n">
        <f aca="false">BN7-AN$21</f>
        <v>0.132</v>
      </c>
      <c r="CP93" s="752" t="n">
        <f aca="false">BO7-AO$21</f>
        <v>0.132</v>
      </c>
      <c r="CQ93" s="752" t="n">
        <f aca="false">BP7-AP$21</f>
        <v>0.163</v>
      </c>
      <c r="CR93" s="752" t="n">
        <f aca="false">BQ7-AQ$21</f>
        <v>0.124</v>
      </c>
      <c r="CS93" s="752" t="n">
        <f aca="false">BR7-AR$21</f>
        <v>0.124</v>
      </c>
      <c r="CT93" s="752" t="n">
        <f aca="false">BS7-AS$21</f>
        <v>0.124</v>
      </c>
      <c r="CU93" s="752" t="n">
        <f aca="false">BT7-AT$21</f>
        <v>0.067</v>
      </c>
      <c r="CV93" s="752" t="n">
        <f aca="false">BU7-AU$21</f>
        <v>0.067</v>
      </c>
      <c r="CW93" s="752" t="n">
        <f aca="false">BV7-AV$21</f>
        <v>0.046</v>
      </c>
      <c r="CX93" s="752" t="n">
        <f aca="false">BW7-AW$21</f>
        <v>0.046</v>
      </c>
      <c r="CY93" s="752" t="n">
        <f aca="false">BX7-AX$21</f>
        <v>0.046</v>
      </c>
      <c r="CZ93" s="752" t="n">
        <f aca="false">BY7-AY$21</f>
        <v>0.221</v>
      </c>
      <c r="DA93" s="752" t="n">
        <f aca="false">BZ7-AZ$21</f>
        <v>0.081</v>
      </c>
      <c r="DC93" s="759" t="s">
        <v>2274</v>
      </c>
      <c r="DD93" s="752" t="n">
        <f aca="false">CE93/BD7</f>
        <v>1</v>
      </c>
      <c r="DE93" s="752" t="n">
        <f aca="false">CF93/BE7</f>
        <v>1</v>
      </c>
      <c r="DF93" s="752" t="n">
        <f aca="false">CG93/BF7</f>
        <v>1</v>
      </c>
      <c r="DG93" s="752" t="n">
        <f aca="false">CH93/BG7</f>
        <v>1</v>
      </c>
      <c r="DH93" s="752" t="n">
        <f aca="false">CI93/BH7</f>
        <v>1</v>
      </c>
      <c r="DI93" s="752" t="n">
        <f aca="false">CJ93/BI7</f>
        <v>1</v>
      </c>
      <c r="DJ93" s="752" t="n">
        <f aca="false">CK93/BJ7</f>
        <v>1</v>
      </c>
      <c r="DK93" s="752" t="n">
        <f aca="false">CL93/BK7</f>
        <v>1</v>
      </c>
      <c r="DL93" s="752" t="n">
        <f aca="false">CM93/BL7</f>
        <v>1</v>
      </c>
      <c r="DM93" s="752" t="n">
        <f aca="false">CN93/BM7</f>
        <v>1</v>
      </c>
      <c r="DN93" s="752" t="n">
        <f aca="false">CO93/BN7</f>
        <v>1</v>
      </c>
      <c r="DO93" s="752" t="n">
        <f aca="false">CP93/BO7</f>
        <v>1</v>
      </c>
      <c r="DP93" s="752" t="n">
        <f aca="false">CQ93/BP7</f>
        <v>1</v>
      </c>
      <c r="DQ93" s="752" t="n">
        <f aca="false">CR93/BQ7</f>
        <v>1</v>
      </c>
      <c r="DR93" s="752" t="n">
        <f aca="false">CS93/BR7</f>
        <v>1</v>
      </c>
      <c r="DS93" s="752" t="n">
        <f aca="false">CT93/BS7</f>
        <v>1</v>
      </c>
      <c r="DT93" s="752" t="n">
        <f aca="false">CU93/BT7</f>
        <v>1</v>
      </c>
      <c r="DU93" s="752" t="n">
        <f aca="false">CV93/BU7</f>
        <v>1</v>
      </c>
      <c r="DV93" s="752" t="n">
        <f aca="false">CW93/BV7</f>
        <v>1</v>
      </c>
      <c r="DW93" s="752" t="n">
        <f aca="false">CX93/BW7</f>
        <v>1</v>
      </c>
      <c r="DX93" s="752" t="n">
        <f aca="false">CY93/BX7</f>
        <v>1</v>
      </c>
      <c r="DY93" s="752" t="n">
        <f aca="false">CZ93/BY7</f>
        <v>1</v>
      </c>
      <c r="DZ93" s="752" t="n">
        <f aca="false">DA93/BZ7</f>
        <v>1</v>
      </c>
    </row>
    <row r="94" customFormat="false" ht="13.5" hidden="false" customHeight="false" outlineLevel="0" collapsed="false">
      <c r="CB94" s="759" t="n">
        <v>19</v>
      </c>
      <c r="CC94" s="759" t="n">
        <v>6</v>
      </c>
      <c r="CD94" s="759" t="str">
        <f aca="false">VLOOKUP(CB94,$AB$3:$AC$21,2)&amp;"から"&amp;VLOOKUP(CC94,$BB$3:$BC$20,2)</f>
        <v>処遇加算なし特定加算なしベア加算なしから新加算Ⅴ（２）</v>
      </c>
      <c r="CE94" s="752" t="n">
        <f aca="false">BD8-AD$21</f>
        <v>0.208</v>
      </c>
      <c r="CF94" s="752" t="n">
        <f aca="false">BE8-AE$21</f>
        <v>0.208</v>
      </c>
      <c r="CG94" s="752" t="n">
        <f aca="false">BF8-AF$21</f>
        <v>0.208</v>
      </c>
      <c r="CH94" s="752" t="n">
        <f aca="false">BG8-AG$21</f>
        <v>0.084</v>
      </c>
      <c r="CI94" s="752" t="n">
        <f aca="false">BH8-AH$21</f>
        <v>0.076</v>
      </c>
      <c r="CJ94" s="752" t="n">
        <f aca="false">BI8-AI$21</f>
        <v>0.076</v>
      </c>
      <c r="CK94" s="752" t="n">
        <f aca="false">BJ8-AJ$21</f>
        <v>0.073</v>
      </c>
      <c r="CL94" s="752" t="n">
        <f aca="false">BK8-AK$21</f>
        <v>0.106</v>
      </c>
      <c r="CM94" s="752" t="n">
        <f aca="false">BL8-AL$21</f>
        <v>0.106</v>
      </c>
      <c r="CN94" s="752" t="n">
        <f aca="false">BM8-AM$21</f>
        <v>0.153</v>
      </c>
      <c r="CO94" s="752" t="n">
        <f aca="false">BN8-AN$21</f>
        <v>0.121</v>
      </c>
      <c r="CP94" s="752" t="n">
        <f aca="false">BO8-AO$21</f>
        <v>0.121</v>
      </c>
      <c r="CQ94" s="752" t="n">
        <f aca="false">BP8-AP$21</f>
        <v>0.156</v>
      </c>
      <c r="CR94" s="752" t="n">
        <f aca="false">BQ8-AQ$21</f>
        <v>0.117</v>
      </c>
      <c r="CS94" s="752" t="n">
        <f aca="false">BR8-AR$21</f>
        <v>0.117</v>
      </c>
      <c r="CT94" s="752" t="n">
        <f aca="false">BS8-AS$21</f>
        <v>0.117</v>
      </c>
      <c r="CU94" s="752" t="n">
        <f aca="false">BT8-AT$21</f>
        <v>0.065</v>
      </c>
      <c r="CV94" s="752" t="n">
        <f aca="false">BU8-AU$21</f>
        <v>0.065</v>
      </c>
      <c r="CW94" s="752" t="n">
        <f aca="false">BV8-AV$21</f>
        <v>0.044</v>
      </c>
      <c r="CX94" s="752" t="n">
        <f aca="false">BW8-AW$21</f>
        <v>0.044</v>
      </c>
      <c r="CY94" s="752" t="n">
        <f aca="false">BX8-AX$21</f>
        <v>0.044</v>
      </c>
      <c r="CZ94" s="752" t="n">
        <f aca="false">BY8-AY$21</f>
        <v>0.208</v>
      </c>
      <c r="DA94" s="752" t="n">
        <f aca="false">BZ8-AZ$21</f>
        <v>0.076</v>
      </c>
      <c r="DC94" s="759" t="s">
        <v>2275</v>
      </c>
      <c r="DD94" s="752" t="n">
        <f aca="false">CE94/BD8</f>
        <v>1</v>
      </c>
      <c r="DE94" s="752" t="n">
        <f aca="false">CF94/BE8</f>
        <v>1</v>
      </c>
      <c r="DF94" s="752" t="n">
        <f aca="false">CG94/BF8</f>
        <v>1</v>
      </c>
      <c r="DG94" s="752" t="n">
        <f aca="false">CH94/BG8</f>
        <v>1</v>
      </c>
      <c r="DH94" s="752" t="n">
        <f aca="false">CI94/BH8</f>
        <v>1</v>
      </c>
      <c r="DI94" s="752" t="n">
        <f aca="false">CJ94/BI8</f>
        <v>1</v>
      </c>
      <c r="DJ94" s="752" t="n">
        <f aca="false">CK94/BJ8</f>
        <v>1</v>
      </c>
      <c r="DK94" s="752" t="n">
        <f aca="false">CL94/BK8</f>
        <v>1</v>
      </c>
      <c r="DL94" s="752" t="n">
        <f aca="false">CM94/BL8</f>
        <v>1</v>
      </c>
      <c r="DM94" s="752" t="n">
        <f aca="false">CN94/BM8</f>
        <v>1</v>
      </c>
      <c r="DN94" s="752" t="n">
        <f aca="false">CO94/BN8</f>
        <v>1</v>
      </c>
      <c r="DO94" s="752" t="n">
        <f aca="false">CP94/BO8</f>
        <v>1</v>
      </c>
      <c r="DP94" s="752" t="n">
        <f aca="false">CQ94/BP8</f>
        <v>1</v>
      </c>
      <c r="DQ94" s="752" t="n">
        <f aca="false">CR94/BQ8</f>
        <v>1</v>
      </c>
      <c r="DR94" s="752" t="n">
        <f aca="false">CS94/BR8</f>
        <v>1</v>
      </c>
      <c r="DS94" s="752" t="n">
        <f aca="false">CT94/BS8</f>
        <v>1</v>
      </c>
      <c r="DT94" s="752" t="n">
        <f aca="false">CU94/BT8</f>
        <v>1</v>
      </c>
      <c r="DU94" s="752" t="n">
        <f aca="false">CV94/BU8</f>
        <v>1</v>
      </c>
      <c r="DV94" s="752" t="n">
        <f aca="false">CW94/BV8</f>
        <v>1</v>
      </c>
      <c r="DW94" s="752" t="n">
        <f aca="false">CX94/BW8</f>
        <v>1</v>
      </c>
      <c r="DX94" s="752" t="n">
        <f aca="false">CY94/BX8</f>
        <v>1</v>
      </c>
      <c r="DY94" s="752" t="n">
        <f aca="false">CZ94/BY8</f>
        <v>1</v>
      </c>
      <c r="DZ94" s="752" t="n">
        <f aca="false">DA94/BZ8</f>
        <v>1</v>
      </c>
    </row>
    <row r="95" customFormat="false" ht="13.5" hidden="false" customHeight="false" outlineLevel="0" collapsed="false">
      <c r="CB95" s="759" t="n">
        <v>19</v>
      </c>
      <c r="CC95" s="759" t="n">
        <v>7</v>
      </c>
      <c r="CD95" s="759" t="str">
        <f aca="false">VLOOKUP(CB95,$AB$3:$AC$21,2)&amp;"から"&amp;VLOOKUP(CC95,$BB$3:$BC$20,2)</f>
        <v>処遇加算なし特定加算なしベア加算なしから新加算Ⅴ（３）</v>
      </c>
      <c r="CE95" s="752" t="n">
        <f aca="false">BD9-AD$21</f>
        <v>0.2</v>
      </c>
      <c r="CF95" s="752" t="n">
        <f aca="false">BE9-AE$21</f>
        <v>0.2</v>
      </c>
      <c r="CG95" s="752" t="n">
        <f aca="false">BF9-AF$21</f>
        <v>0.2</v>
      </c>
      <c r="CH95" s="752" t="n">
        <f aca="false">BG9-AG$21</f>
        <v>0.083</v>
      </c>
      <c r="CI95" s="752" t="n">
        <f aca="false">BH9-AH$21</f>
        <v>0.079</v>
      </c>
      <c r="CJ95" s="752" t="n">
        <f aca="false">BI9-AI$21</f>
        <v>0.079</v>
      </c>
      <c r="CK95" s="752" t="n">
        <f aca="false">BJ9-AJ$21</f>
        <v>0.073</v>
      </c>
      <c r="CL95" s="752" t="n">
        <f aca="false">BK9-AK$21</f>
        <v>0.107</v>
      </c>
      <c r="CM95" s="752" t="n">
        <f aca="false">BL9-AL$21</f>
        <v>0.107</v>
      </c>
      <c r="CN95" s="752" t="n">
        <f aca="false">BM9-AM$21</f>
        <v>0.151</v>
      </c>
      <c r="CO95" s="752" t="n">
        <f aca="false">BN9-AN$21</f>
        <v>0.129</v>
      </c>
      <c r="CP95" s="752" t="n">
        <f aca="false">BO9-AO$21</f>
        <v>0.129</v>
      </c>
      <c r="CQ95" s="752" t="n">
        <f aca="false">BP9-AP$21</f>
        <v>0.155</v>
      </c>
      <c r="CR95" s="752" t="n">
        <f aca="false">BQ9-AQ$21</f>
        <v>0.12</v>
      </c>
      <c r="CS95" s="752" t="n">
        <f aca="false">BR9-AR$21</f>
        <v>0.12</v>
      </c>
      <c r="CT95" s="752" t="n">
        <f aca="false">BS9-AS$21</f>
        <v>0.12</v>
      </c>
      <c r="CU95" s="752" t="n">
        <f aca="false">BT9-AT$21</f>
        <v>0.063</v>
      </c>
      <c r="CV95" s="752" t="n">
        <f aca="false">BU9-AU$21</f>
        <v>0.063</v>
      </c>
      <c r="CW95" s="752" t="n">
        <f aca="false">BV9-AV$21</f>
        <v>0.042</v>
      </c>
      <c r="CX95" s="752" t="n">
        <f aca="false">BW9-AW$21</f>
        <v>0.042</v>
      </c>
      <c r="CY95" s="752" t="n">
        <f aca="false">BX9-AX$21</f>
        <v>0.042</v>
      </c>
      <c r="CZ95" s="752" t="n">
        <f aca="false">BY9-AY$21</f>
        <v>0.2</v>
      </c>
      <c r="DA95" s="752" t="n">
        <f aca="false">BZ9-AZ$21</f>
        <v>0.079</v>
      </c>
      <c r="DC95" s="759" t="s">
        <v>2276</v>
      </c>
      <c r="DD95" s="752" t="n">
        <f aca="false">CE95/BD9</f>
        <v>1</v>
      </c>
      <c r="DE95" s="752" t="n">
        <f aca="false">CF95/BE9</f>
        <v>1</v>
      </c>
      <c r="DF95" s="752" t="n">
        <f aca="false">CG95/BF9</f>
        <v>1</v>
      </c>
      <c r="DG95" s="752" t="n">
        <f aca="false">CH95/BG9</f>
        <v>1</v>
      </c>
      <c r="DH95" s="752" t="n">
        <f aca="false">CI95/BH9</f>
        <v>1</v>
      </c>
      <c r="DI95" s="752" t="n">
        <f aca="false">CJ95/BI9</f>
        <v>1</v>
      </c>
      <c r="DJ95" s="752" t="n">
        <f aca="false">CK95/BJ9</f>
        <v>1</v>
      </c>
      <c r="DK95" s="752" t="n">
        <f aca="false">CL95/BK9</f>
        <v>1</v>
      </c>
      <c r="DL95" s="752" t="n">
        <f aca="false">CM95/BL9</f>
        <v>1</v>
      </c>
      <c r="DM95" s="752" t="n">
        <f aca="false">CN95/BM9</f>
        <v>1</v>
      </c>
      <c r="DN95" s="752" t="n">
        <f aca="false">CO95/BN9</f>
        <v>1</v>
      </c>
      <c r="DO95" s="752" t="n">
        <f aca="false">CP95/BO9</f>
        <v>1</v>
      </c>
      <c r="DP95" s="752" t="n">
        <f aca="false">CQ95/BP9</f>
        <v>1</v>
      </c>
      <c r="DQ95" s="752" t="n">
        <f aca="false">CR95/BQ9</f>
        <v>1</v>
      </c>
      <c r="DR95" s="752" t="n">
        <f aca="false">CS95/BR9</f>
        <v>1</v>
      </c>
      <c r="DS95" s="752" t="n">
        <f aca="false">CT95/BS9</f>
        <v>1</v>
      </c>
      <c r="DT95" s="752" t="n">
        <f aca="false">CU95/BT9</f>
        <v>1</v>
      </c>
      <c r="DU95" s="752" t="n">
        <f aca="false">CV95/BU9</f>
        <v>1</v>
      </c>
      <c r="DV95" s="752" t="n">
        <f aca="false">CW95/BV9</f>
        <v>1</v>
      </c>
      <c r="DW95" s="752" t="n">
        <f aca="false">CX95/BW9</f>
        <v>1</v>
      </c>
      <c r="DX95" s="752" t="n">
        <f aca="false">CY95/BX9</f>
        <v>1</v>
      </c>
      <c r="DY95" s="752" t="n">
        <f aca="false">CZ95/BY9</f>
        <v>1</v>
      </c>
      <c r="DZ95" s="752" t="n">
        <f aca="false">DA95/BZ9</f>
        <v>1</v>
      </c>
    </row>
    <row r="96" customFormat="false" ht="13.5" hidden="false" customHeight="false" outlineLevel="0" collapsed="false">
      <c r="CB96" s="759" t="n">
        <v>19</v>
      </c>
      <c r="CC96" s="759" t="n">
        <v>8</v>
      </c>
      <c r="CD96" s="759" t="str">
        <f aca="false">VLOOKUP(CB96,$AB$3:$AC$21,2)&amp;"から"&amp;VLOOKUP(CC96,$BB$3:$BC$20,2)</f>
        <v>処遇加算なし特定加算なしベア加算なしから新加算Ⅴ（４）</v>
      </c>
      <c r="CE96" s="752" t="n">
        <f aca="false">BD10-AD$21</f>
        <v>0.187</v>
      </c>
      <c r="CF96" s="752" t="n">
        <f aca="false">BE10-AE$21</f>
        <v>0.187</v>
      </c>
      <c r="CG96" s="752" t="n">
        <f aca="false">BF10-AF$21</f>
        <v>0.187</v>
      </c>
      <c r="CH96" s="752" t="n">
        <f aca="false">BG10-AG$21</f>
        <v>0.078</v>
      </c>
      <c r="CI96" s="752" t="n">
        <f aca="false">BH10-AH$21</f>
        <v>0.074</v>
      </c>
      <c r="CJ96" s="752" t="n">
        <f aca="false">BI10-AI$21</f>
        <v>0.074</v>
      </c>
      <c r="CK96" s="752" t="n">
        <f aca="false">BJ10-AJ$21</f>
        <v>0.07</v>
      </c>
      <c r="CL96" s="752" t="n">
        <f aca="false">BK10-AK$21</f>
        <v>0.1</v>
      </c>
      <c r="CM96" s="752" t="n">
        <f aca="false">BL10-AL$21</f>
        <v>0.1</v>
      </c>
      <c r="CN96" s="752" t="n">
        <f aca="false">BM10-AM$21</f>
        <v>0.146</v>
      </c>
      <c r="CO96" s="752" t="n">
        <f aca="false">BN10-AN$21</f>
        <v>0.118</v>
      </c>
      <c r="CP96" s="752" t="n">
        <f aca="false">BO10-AO$21</f>
        <v>0.118</v>
      </c>
      <c r="CQ96" s="752" t="n">
        <f aca="false">BP10-AP$21</f>
        <v>0.148</v>
      </c>
      <c r="CR96" s="752" t="n">
        <f aca="false">BQ10-AQ$21</f>
        <v>0.113</v>
      </c>
      <c r="CS96" s="752" t="n">
        <f aca="false">BR10-AR$21</f>
        <v>0.113</v>
      </c>
      <c r="CT96" s="752" t="n">
        <f aca="false">BS10-AS$21</f>
        <v>0.113</v>
      </c>
      <c r="CU96" s="752" t="n">
        <f aca="false">BT10-AT$21</f>
        <v>0.061</v>
      </c>
      <c r="CV96" s="752" t="n">
        <f aca="false">BU10-AU$21</f>
        <v>0.061</v>
      </c>
      <c r="CW96" s="752" t="n">
        <f aca="false">BV10-AV$21</f>
        <v>0.04</v>
      </c>
      <c r="CX96" s="752" t="n">
        <f aca="false">BW10-AW$21</f>
        <v>0.04</v>
      </c>
      <c r="CY96" s="752" t="n">
        <f aca="false">BX10-AX$21</f>
        <v>0.04</v>
      </c>
      <c r="CZ96" s="752" t="n">
        <f aca="false">BY10-AY$21</f>
        <v>0.187</v>
      </c>
      <c r="DA96" s="752" t="n">
        <f aca="false">BZ10-AZ$21</f>
        <v>0.074</v>
      </c>
      <c r="DC96" s="759" t="s">
        <v>2277</v>
      </c>
      <c r="DD96" s="752" t="n">
        <f aca="false">CE96/BD10</f>
        <v>1</v>
      </c>
      <c r="DE96" s="752" t="n">
        <f aca="false">CF96/BE10</f>
        <v>1</v>
      </c>
      <c r="DF96" s="752" t="n">
        <f aca="false">CG96/BF10</f>
        <v>1</v>
      </c>
      <c r="DG96" s="752" t="n">
        <f aca="false">CH96/BG10</f>
        <v>1</v>
      </c>
      <c r="DH96" s="752" t="n">
        <f aca="false">CI96/BH10</f>
        <v>1</v>
      </c>
      <c r="DI96" s="752" t="n">
        <f aca="false">CJ96/BI10</f>
        <v>1</v>
      </c>
      <c r="DJ96" s="752" t="n">
        <f aca="false">CK96/BJ10</f>
        <v>1</v>
      </c>
      <c r="DK96" s="752" t="n">
        <f aca="false">CL96/BK10</f>
        <v>1</v>
      </c>
      <c r="DL96" s="752" t="n">
        <f aca="false">CM96/BL10</f>
        <v>1</v>
      </c>
      <c r="DM96" s="752" t="n">
        <f aca="false">CN96/BM10</f>
        <v>1</v>
      </c>
      <c r="DN96" s="752" t="n">
        <f aca="false">CO96/BN10</f>
        <v>1</v>
      </c>
      <c r="DO96" s="752" t="n">
        <f aca="false">CP96/BO10</f>
        <v>1</v>
      </c>
      <c r="DP96" s="752" t="n">
        <f aca="false">CQ96/BP10</f>
        <v>1</v>
      </c>
      <c r="DQ96" s="752" t="n">
        <f aca="false">CR96/BQ10</f>
        <v>1</v>
      </c>
      <c r="DR96" s="752" t="n">
        <f aca="false">CS96/BR10</f>
        <v>1</v>
      </c>
      <c r="DS96" s="752" t="n">
        <f aca="false">CT96/BS10</f>
        <v>1</v>
      </c>
      <c r="DT96" s="752" t="n">
        <f aca="false">CU96/BT10</f>
        <v>1</v>
      </c>
      <c r="DU96" s="752" t="n">
        <f aca="false">CV96/BU10</f>
        <v>1</v>
      </c>
      <c r="DV96" s="752" t="n">
        <f aca="false">CW96/BV10</f>
        <v>1</v>
      </c>
      <c r="DW96" s="752" t="n">
        <f aca="false">CX96/BW10</f>
        <v>1</v>
      </c>
      <c r="DX96" s="752" t="n">
        <f aca="false">CY96/BX10</f>
        <v>1</v>
      </c>
      <c r="DY96" s="752" t="n">
        <f aca="false">CZ96/BY10</f>
        <v>1</v>
      </c>
      <c r="DZ96" s="752" t="n">
        <f aca="false">DA96/BZ10</f>
        <v>1</v>
      </c>
    </row>
    <row r="97" customFormat="false" ht="13.5" hidden="false" customHeight="false" outlineLevel="0" collapsed="false">
      <c r="CB97" s="759" t="n">
        <v>19</v>
      </c>
      <c r="CC97" s="759" t="n">
        <v>9</v>
      </c>
      <c r="CD97" s="759" t="str">
        <f aca="false">VLOOKUP(CB97,$AB$3:$AC$21,2)&amp;"から"&amp;VLOOKUP(CC97,$BB$3:$BC$20,2)</f>
        <v>処遇加算なし特定加算なしベア加算なしから新加算Ⅴ（５）</v>
      </c>
      <c r="CE97" s="752" t="n">
        <f aca="false">BD11-AD$21</f>
        <v>0.184</v>
      </c>
      <c r="CF97" s="752" t="n">
        <f aca="false">BE11-AE$21</f>
        <v>0.184</v>
      </c>
      <c r="CG97" s="752" t="n">
        <f aca="false">BF11-AF$21</f>
        <v>0.184</v>
      </c>
      <c r="CH97" s="752" t="n">
        <f aca="false">BG11-AG$21</f>
        <v>0.073</v>
      </c>
      <c r="CI97" s="752" t="n">
        <f aca="false">BH11-AH$21</f>
        <v>0.065</v>
      </c>
      <c r="CJ97" s="752" t="n">
        <f aca="false">BI11-AI$21</f>
        <v>0.065</v>
      </c>
      <c r="CK97" s="752" t="n">
        <f aca="false">BJ11-AJ$21</f>
        <v>0.063</v>
      </c>
      <c r="CL97" s="752" t="n">
        <f aca="false">BK11-AK$21</f>
        <v>0.091</v>
      </c>
      <c r="CM97" s="752" t="n">
        <f aca="false">BL11-AL$21</f>
        <v>0.091</v>
      </c>
      <c r="CN97" s="752" t="n">
        <f aca="false">BM11-AM$21</f>
        <v>0.13</v>
      </c>
      <c r="CO97" s="752" t="n">
        <f aca="false">BN11-AN$21</f>
        <v>0.104</v>
      </c>
      <c r="CP97" s="752" t="n">
        <f aca="false">BO11-AO$21</f>
        <v>0.104</v>
      </c>
      <c r="CQ97" s="752" t="n">
        <f aca="false">BP11-AP$21</f>
        <v>0.133</v>
      </c>
      <c r="CR97" s="752" t="n">
        <f aca="false">BQ11-AQ$21</f>
        <v>0.101</v>
      </c>
      <c r="CS97" s="752" t="n">
        <f aca="false">BR11-AR$21</f>
        <v>0.101</v>
      </c>
      <c r="CT97" s="752" t="n">
        <f aca="false">BS11-AS$21</f>
        <v>0.101</v>
      </c>
      <c r="CU97" s="752" t="n">
        <f aca="false">BT11-AT$21</f>
        <v>0.057</v>
      </c>
      <c r="CV97" s="752" t="n">
        <f aca="false">BU11-AU$21</f>
        <v>0.057</v>
      </c>
      <c r="CW97" s="752" t="n">
        <f aca="false">BV11-AV$21</f>
        <v>0.039</v>
      </c>
      <c r="CX97" s="752" t="n">
        <f aca="false">BW11-AW$21</f>
        <v>0.039</v>
      </c>
      <c r="CY97" s="752" t="n">
        <f aca="false">BX11-AX$21</f>
        <v>0.039</v>
      </c>
      <c r="CZ97" s="752" t="n">
        <f aca="false">BY11-AY$21</f>
        <v>0.184</v>
      </c>
      <c r="DA97" s="752" t="n">
        <f aca="false">BZ11-AZ$21</f>
        <v>0.065</v>
      </c>
      <c r="DC97" s="759" t="s">
        <v>2278</v>
      </c>
      <c r="DD97" s="752" t="n">
        <f aca="false">CE97/BD11</f>
        <v>1</v>
      </c>
      <c r="DE97" s="752" t="n">
        <f aca="false">CF97/BE11</f>
        <v>1</v>
      </c>
      <c r="DF97" s="752" t="n">
        <f aca="false">CG97/BF11</f>
        <v>1</v>
      </c>
      <c r="DG97" s="752" t="n">
        <f aca="false">CH97/BG11</f>
        <v>1</v>
      </c>
      <c r="DH97" s="752" t="n">
        <f aca="false">CI97/BH11</f>
        <v>1</v>
      </c>
      <c r="DI97" s="752" t="n">
        <f aca="false">CJ97/BI11</f>
        <v>1</v>
      </c>
      <c r="DJ97" s="752" t="n">
        <f aca="false">CK97/BJ11</f>
        <v>1</v>
      </c>
      <c r="DK97" s="752" t="n">
        <f aca="false">CL97/BK11</f>
        <v>1</v>
      </c>
      <c r="DL97" s="752" t="n">
        <f aca="false">CM97/BL11</f>
        <v>1</v>
      </c>
      <c r="DM97" s="752" t="n">
        <f aca="false">CN97/BM11</f>
        <v>1</v>
      </c>
      <c r="DN97" s="752" t="n">
        <f aca="false">CO97/BN11</f>
        <v>1</v>
      </c>
      <c r="DO97" s="752" t="n">
        <f aca="false">CP97/BO11</f>
        <v>1</v>
      </c>
      <c r="DP97" s="752" t="n">
        <f aca="false">CQ97/BP11</f>
        <v>1</v>
      </c>
      <c r="DQ97" s="752" t="n">
        <f aca="false">CR97/BQ11</f>
        <v>1</v>
      </c>
      <c r="DR97" s="752" t="n">
        <f aca="false">CS97/BR11</f>
        <v>1</v>
      </c>
      <c r="DS97" s="752" t="n">
        <f aca="false">CT97/BS11</f>
        <v>1</v>
      </c>
      <c r="DT97" s="752" t="n">
        <f aca="false">CU97/BT11</f>
        <v>1</v>
      </c>
      <c r="DU97" s="752" t="n">
        <f aca="false">CV97/BU11</f>
        <v>1</v>
      </c>
      <c r="DV97" s="752" t="n">
        <f aca="false">CW97/BV11</f>
        <v>1</v>
      </c>
      <c r="DW97" s="752" t="n">
        <f aca="false">CX97/BW11</f>
        <v>1</v>
      </c>
      <c r="DX97" s="752" t="n">
        <f aca="false">CY97/BX11</f>
        <v>1</v>
      </c>
      <c r="DY97" s="752" t="n">
        <f aca="false">CZ97/BY11</f>
        <v>1</v>
      </c>
      <c r="DZ97" s="752" t="n">
        <f aca="false">DA97/BZ11</f>
        <v>1</v>
      </c>
    </row>
    <row r="98" customFormat="false" ht="13.5" hidden="false" customHeight="false" outlineLevel="0" collapsed="false">
      <c r="CB98" s="759" t="n">
        <v>19</v>
      </c>
      <c r="CC98" s="759" t="n">
        <v>10</v>
      </c>
      <c r="CD98" s="759" t="str">
        <f aca="false">VLOOKUP(CB98,$AB$3:$AC$21,2)&amp;"から"&amp;VLOOKUP(CC98,$BB$3:$BC$20,2)</f>
        <v>処遇加算なし特定加算なしベア加算なしから新加算Ⅴ（６）</v>
      </c>
      <c r="CE98" s="752" t="n">
        <f aca="false">BD12-AD$21</f>
        <v>0.163</v>
      </c>
      <c r="CF98" s="752" t="n">
        <f aca="false">BE12-AE$21</f>
        <v>0.163</v>
      </c>
      <c r="CG98" s="752" t="n">
        <f aca="false">BF12-AF$21</f>
        <v>0.163</v>
      </c>
      <c r="CH98" s="752" t="n">
        <f aca="false">BG12-AG$21</f>
        <v>0.067</v>
      </c>
      <c r="CI98" s="752" t="n">
        <f aca="false">BH12-AH$21</f>
        <v>0.063</v>
      </c>
      <c r="CJ98" s="752" t="n">
        <f aca="false">BI12-AI$21</f>
        <v>0.063</v>
      </c>
      <c r="CK98" s="752" t="n">
        <f aca="false">BJ12-AJ$21</f>
        <v>0.06</v>
      </c>
      <c r="CL98" s="752" t="n">
        <f aca="false">BK12-AK$21</f>
        <v>0.085</v>
      </c>
      <c r="CM98" s="752" t="n">
        <f aca="false">BL12-AL$21</f>
        <v>0.085</v>
      </c>
      <c r="CN98" s="752" t="n">
        <f aca="false">BM12-AM$21</f>
        <v>0.123</v>
      </c>
      <c r="CO98" s="752" t="n">
        <f aca="false">BN12-AN$21</f>
        <v>0.101</v>
      </c>
      <c r="CP98" s="752" t="n">
        <f aca="false">BO12-AO$21</f>
        <v>0.101</v>
      </c>
      <c r="CQ98" s="752" t="n">
        <f aca="false">BP12-AP$21</f>
        <v>0.125</v>
      </c>
      <c r="CR98" s="752" t="n">
        <f aca="false">BQ12-AQ$21</f>
        <v>0.097</v>
      </c>
      <c r="CS98" s="752" t="n">
        <f aca="false">BR12-AR$21</f>
        <v>0.097</v>
      </c>
      <c r="CT98" s="752" t="n">
        <f aca="false">BS12-AS$21</f>
        <v>0.097</v>
      </c>
      <c r="CU98" s="752" t="n">
        <f aca="false">BT12-AT$21</f>
        <v>0.053</v>
      </c>
      <c r="CV98" s="752" t="n">
        <f aca="false">BU12-AU$21</f>
        <v>0.053</v>
      </c>
      <c r="CW98" s="752" t="n">
        <f aca="false">BV12-AV$21</f>
        <v>0.035</v>
      </c>
      <c r="CX98" s="752" t="n">
        <f aca="false">BW12-AW$21</f>
        <v>0.035</v>
      </c>
      <c r="CY98" s="752" t="n">
        <f aca="false">BX12-AX$21</f>
        <v>0.035</v>
      </c>
      <c r="CZ98" s="752" t="n">
        <f aca="false">BY12-AY$21</f>
        <v>0.163</v>
      </c>
      <c r="DA98" s="752" t="n">
        <f aca="false">BZ12-AZ$21</f>
        <v>0.063</v>
      </c>
      <c r="DC98" s="759" t="s">
        <v>2279</v>
      </c>
      <c r="DD98" s="752" t="n">
        <f aca="false">CE98/BD12</f>
        <v>1</v>
      </c>
      <c r="DE98" s="752" t="n">
        <f aca="false">CF98/BE12</f>
        <v>1</v>
      </c>
      <c r="DF98" s="752" t="n">
        <f aca="false">CG98/BF12</f>
        <v>1</v>
      </c>
      <c r="DG98" s="752" t="n">
        <f aca="false">CH98/BG12</f>
        <v>1</v>
      </c>
      <c r="DH98" s="752" t="n">
        <f aca="false">CI98/BH12</f>
        <v>1</v>
      </c>
      <c r="DI98" s="752" t="n">
        <f aca="false">CJ98/BI12</f>
        <v>1</v>
      </c>
      <c r="DJ98" s="752" t="n">
        <f aca="false">CK98/BJ12</f>
        <v>1</v>
      </c>
      <c r="DK98" s="752" t="n">
        <f aca="false">CL98/BK12</f>
        <v>1</v>
      </c>
      <c r="DL98" s="752" t="n">
        <f aca="false">CM98/BL12</f>
        <v>1</v>
      </c>
      <c r="DM98" s="752" t="n">
        <f aca="false">CN98/BM12</f>
        <v>1</v>
      </c>
      <c r="DN98" s="752" t="n">
        <f aca="false">CO98/BN12</f>
        <v>1</v>
      </c>
      <c r="DO98" s="752" t="n">
        <f aca="false">CP98/BO12</f>
        <v>1</v>
      </c>
      <c r="DP98" s="752" t="n">
        <f aca="false">CQ98/BP12</f>
        <v>1</v>
      </c>
      <c r="DQ98" s="752" t="n">
        <f aca="false">CR98/BQ12</f>
        <v>1</v>
      </c>
      <c r="DR98" s="752" t="n">
        <f aca="false">CS98/BR12</f>
        <v>1</v>
      </c>
      <c r="DS98" s="752" t="n">
        <f aca="false">CT98/BS12</f>
        <v>1</v>
      </c>
      <c r="DT98" s="752" t="n">
        <f aca="false">CU98/BT12</f>
        <v>1</v>
      </c>
      <c r="DU98" s="752" t="n">
        <f aca="false">CV98/BU12</f>
        <v>1</v>
      </c>
      <c r="DV98" s="752" t="n">
        <f aca="false">CW98/BV12</f>
        <v>1</v>
      </c>
      <c r="DW98" s="752" t="n">
        <f aca="false">CX98/BW12</f>
        <v>1</v>
      </c>
      <c r="DX98" s="752" t="n">
        <f aca="false">CY98/BX12</f>
        <v>1</v>
      </c>
      <c r="DY98" s="752" t="n">
        <f aca="false">CZ98/BY12</f>
        <v>1</v>
      </c>
      <c r="DZ98" s="752" t="n">
        <f aca="false">DA98/BZ12</f>
        <v>1</v>
      </c>
    </row>
    <row r="99" customFormat="false" ht="13.5" hidden="false" customHeight="false" outlineLevel="0" collapsed="false">
      <c r="CB99" s="759" t="n">
        <v>19</v>
      </c>
      <c r="CC99" s="759" t="n">
        <v>11</v>
      </c>
      <c r="CD99" s="759" t="str">
        <f aca="false">VLOOKUP(CB99,$AB$3:$AC$21,2)&amp;"から"&amp;VLOOKUP(CC99,$BB$3:$BC$20,2)</f>
        <v>処遇加算なし特定加算なしベア加算なしから新加算Ⅴ（７）</v>
      </c>
      <c r="CE99" s="752" t="n">
        <f aca="false">BD13-AD$21</f>
        <v>0.163</v>
      </c>
      <c r="CF99" s="752" t="n">
        <f aca="false">BE13-AE$21</f>
        <v>0.163</v>
      </c>
      <c r="CG99" s="752" t="n">
        <f aca="false">BF13-AF$21</f>
        <v>0.163</v>
      </c>
      <c r="CH99" s="752" t="n">
        <f aca="false">BG13-AG$21</f>
        <v>0.065</v>
      </c>
      <c r="CI99" s="752" t="n">
        <f aca="false">BH13-AH$21</f>
        <v>0.056</v>
      </c>
      <c r="CJ99" s="752" t="n">
        <f aca="false">BI13-AI$21</f>
        <v>0.056</v>
      </c>
      <c r="CK99" s="752" t="n">
        <f aca="false">BJ13-AJ$21</f>
        <v>0.058</v>
      </c>
      <c r="CL99" s="752" t="n">
        <f aca="false">BK13-AK$21</f>
        <v>0.079</v>
      </c>
      <c r="CM99" s="752" t="n">
        <f aca="false">BL13-AL$21</f>
        <v>0.079</v>
      </c>
      <c r="CN99" s="752" t="n">
        <f aca="false">BM13-AM$21</f>
        <v>0.119</v>
      </c>
      <c r="CO99" s="752" t="n">
        <f aca="false">BN13-AN$21</f>
        <v>0.088</v>
      </c>
      <c r="CP99" s="752" t="n">
        <f aca="false">BO13-AO$21</f>
        <v>0.088</v>
      </c>
      <c r="CQ99" s="752" t="n">
        <f aca="false">BP13-AP$21</f>
        <v>0.12</v>
      </c>
      <c r="CR99" s="752" t="n">
        <f aca="false">BQ13-AQ$21</f>
        <v>0.09</v>
      </c>
      <c r="CS99" s="752" t="n">
        <f aca="false">BR13-AR$21</f>
        <v>0.09</v>
      </c>
      <c r="CT99" s="752" t="n">
        <f aca="false">BS13-AS$21</f>
        <v>0.09</v>
      </c>
      <c r="CU99" s="752" t="n">
        <f aca="false">BT13-AT$21</f>
        <v>0.052</v>
      </c>
      <c r="CV99" s="752" t="n">
        <f aca="false">BU13-AU$21</f>
        <v>0.052</v>
      </c>
      <c r="CW99" s="752" t="n">
        <f aca="false">BV13-AV$21</f>
        <v>0.035</v>
      </c>
      <c r="CX99" s="752" t="n">
        <f aca="false">BW13-AW$21</f>
        <v>0.035</v>
      </c>
      <c r="CY99" s="752" t="n">
        <f aca="false">BX13-AX$21</f>
        <v>0.035</v>
      </c>
      <c r="CZ99" s="752" t="n">
        <f aca="false">BY13-AY$21</f>
        <v>0.163</v>
      </c>
      <c r="DA99" s="752" t="n">
        <f aca="false">BZ13-AZ$21</f>
        <v>0.056</v>
      </c>
      <c r="DC99" s="759" t="s">
        <v>2280</v>
      </c>
      <c r="DD99" s="752" t="n">
        <f aca="false">CE99/BD13</f>
        <v>1</v>
      </c>
      <c r="DE99" s="752" t="n">
        <f aca="false">CF99/BE13</f>
        <v>1</v>
      </c>
      <c r="DF99" s="752" t="n">
        <f aca="false">CG99/BF13</f>
        <v>1</v>
      </c>
      <c r="DG99" s="752" t="n">
        <f aca="false">CH99/BG13</f>
        <v>1</v>
      </c>
      <c r="DH99" s="752" t="n">
        <f aca="false">CI99/BH13</f>
        <v>1</v>
      </c>
      <c r="DI99" s="752" t="n">
        <f aca="false">CJ99/BI13</f>
        <v>1</v>
      </c>
      <c r="DJ99" s="752" t="n">
        <f aca="false">CK99/BJ13</f>
        <v>1</v>
      </c>
      <c r="DK99" s="752" t="n">
        <f aca="false">CL99/BK13</f>
        <v>1</v>
      </c>
      <c r="DL99" s="752" t="n">
        <f aca="false">CM99/BL13</f>
        <v>1</v>
      </c>
      <c r="DM99" s="752" t="n">
        <f aca="false">CN99/BM13</f>
        <v>1</v>
      </c>
      <c r="DN99" s="752" t="n">
        <f aca="false">CO99/BN13</f>
        <v>1</v>
      </c>
      <c r="DO99" s="752" t="n">
        <f aca="false">CP99/BO13</f>
        <v>1</v>
      </c>
      <c r="DP99" s="752" t="n">
        <f aca="false">CQ99/BP13</f>
        <v>1</v>
      </c>
      <c r="DQ99" s="752" t="n">
        <f aca="false">CR99/BQ13</f>
        <v>1</v>
      </c>
      <c r="DR99" s="752" t="n">
        <f aca="false">CS99/BR13</f>
        <v>1</v>
      </c>
      <c r="DS99" s="752" t="n">
        <f aca="false">CT99/BS13</f>
        <v>1</v>
      </c>
      <c r="DT99" s="752" t="n">
        <f aca="false">CU99/BT13</f>
        <v>1</v>
      </c>
      <c r="DU99" s="752" t="n">
        <f aca="false">CV99/BU13</f>
        <v>1</v>
      </c>
      <c r="DV99" s="752" t="n">
        <f aca="false">CW99/BV13</f>
        <v>1</v>
      </c>
      <c r="DW99" s="752" t="n">
        <f aca="false">CX99/BW13</f>
        <v>1</v>
      </c>
      <c r="DX99" s="752" t="n">
        <f aca="false">CY99/BX13</f>
        <v>1</v>
      </c>
      <c r="DY99" s="752" t="n">
        <f aca="false">CZ99/BY13</f>
        <v>1</v>
      </c>
      <c r="DZ99" s="752" t="n">
        <f aca="false">DA99/BZ13</f>
        <v>1</v>
      </c>
    </row>
    <row r="100" customFormat="false" ht="13.5" hidden="false" customHeight="false" outlineLevel="0" collapsed="false">
      <c r="CB100" s="759" t="n">
        <v>19</v>
      </c>
      <c r="CC100" s="759" t="n">
        <v>12</v>
      </c>
      <c r="CD100" s="759" t="str">
        <f aca="false">VLOOKUP(CB100,$AB$3:$AC$21,2)&amp;"から"&amp;VLOOKUP(CC100,$BB$3:$BC$20,2)</f>
        <v>処遇加算なし特定加算なしベア加算なしから新加算Ⅴ（８）</v>
      </c>
      <c r="CE100" s="752" t="n">
        <f aca="false">BD14-AD$21</f>
        <v>0.158</v>
      </c>
      <c r="CF100" s="752" t="n">
        <f aca="false">BE14-AE$21</f>
        <v>0.158</v>
      </c>
      <c r="CG100" s="752" t="n">
        <f aca="false">BF14-AF$21</f>
        <v>0.158</v>
      </c>
      <c r="CH100" s="752" t="n">
        <f aca="false">BG14-AG$21</f>
        <v>0.068</v>
      </c>
      <c r="CI100" s="752" t="n">
        <f aca="false">BH14-AH$21</f>
        <v>0.069</v>
      </c>
      <c r="CJ100" s="752" t="n">
        <f aca="false">BI14-AI$21</f>
        <v>0.069</v>
      </c>
      <c r="CK100" s="752" t="n">
        <f aca="false">BJ14-AJ$21</f>
        <v>0.056</v>
      </c>
      <c r="CL100" s="752" t="n">
        <f aca="false">BK14-AK$21</f>
        <v>0.095</v>
      </c>
      <c r="CM100" s="752" t="n">
        <f aca="false">BL14-AL$21</f>
        <v>0.095</v>
      </c>
      <c r="CN100" s="752" t="n">
        <f aca="false">BM14-AM$21</f>
        <v>0.127</v>
      </c>
      <c r="CO100" s="752" t="n">
        <f aca="false">BN14-AN$21</f>
        <v>0.117</v>
      </c>
      <c r="CP100" s="752" t="n">
        <f aca="false">BO14-AO$21</f>
        <v>0.117</v>
      </c>
      <c r="CQ100" s="752" t="n">
        <f aca="false">BP14-AP$21</f>
        <v>0.132</v>
      </c>
      <c r="CR100" s="752" t="n">
        <f aca="false">BQ14-AQ$21</f>
        <v>0.097</v>
      </c>
      <c r="CS100" s="752" t="n">
        <f aca="false">BR14-AR$21</f>
        <v>0.097</v>
      </c>
      <c r="CT100" s="752" t="n">
        <f aca="false">BS14-AS$21</f>
        <v>0.097</v>
      </c>
      <c r="CU100" s="752" t="n">
        <f aca="false">BT14-AT$21</f>
        <v>0.046</v>
      </c>
      <c r="CV100" s="752" t="n">
        <f aca="false">BU14-AU$21</f>
        <v>0.046</v>
      </c>
      <c r="CW100" s="752" t="n">
        <f aca="false">BV14-AV$21</f>
        <v>0.031</v>
      </c>
      <c r="CX100" s="752" t="n">
        <f aca="false">BW14-AW$21</f>
        <v>0.031</v>
      </c>
      <c r="CY100" s="752" t="n">
        <f aca="false">BX14-AX$21</f>
        <v>0.031</v>
      </c>
      <c r="CZ100" s="752" t="n">
        <f aca="false">BY14-AY$21</f>
        <v>0.158</v>
      </c>
      <c r="DA100" s="752" t="n">
        <f aca="false">BZ14-AZ$21</f>
        <v>0.069</v>
      </c>
      <c r="DC100" s="759" t="s">
        <v>2281</v>
      </c>
      <c r="DD100" s="752" t="n">
        <f aca="false">CE100/BD14</f>
        <v>1</v>
      </c>
      <c r="DE100" s="752" t="n">
        <f aca="false">CF100/BE14</f>
        <v>1</v>
      </c>
      <c r="DF100" s="752" t="n">
        <f aca="false">CG100/BF14</f>
        <v>1</v>
      </c>
      <c r="DG100" s="752" t="n">
        <f aca="false">CH100/BG14</f>
        <v>1</v>
      </c>
      <c r="DH100" s="752" t="n">
        <f aca="false">CI100/BH14</f>
        <v>1</v>
      </c>
      <c r="DI100" s="752" t="n">
        <f aca="false">CJ100/BI14</f>
        <v>1</v>
      </c>
      <c r="DJ100" s="752" t="n">
        <f aca="false">CK100/BJ14</f>
        <v>1</v>
      </c>
      <c r="DK100" s="752" t="n">
        <f aca="false">CL100/BK14</f>
        <v>1</v>
      </c>
      <c r="DL100" s="752" t="n">
        <f aca="false">CM100/BL14</f>
        <v>1</v>
      </c>
      <c r="DM100" s="752" t="n">
        <f aca="false">CN100/BM14</f>
        <v>1</v>
      </c>
      <c r="DN100" s="752" t="n">
        <f aca="false">CO100/BN14</f>
        <v>1</v>
      </c>
      <c r="DO100" s="752" t="n">
        <f aca="false">CP100/BO14</f>
        <v>1</v>
      </c>
      <c r="DP100" s="752" t="n">
        <f aca="false">CQ100/BP14</f>
        <v>1</v>
      </c>
      <c r="DQ100" s="752" t="n">
        <f aca="false">CR100/BQ14</f>
        <v>1</v>
      </c>
      <c r="DR100" s="752" t="n">
        <f aca="false">CS100/BR14</f>
        <v>1</v>
      </c>
      <c r="DS100" s="752" t="n">
        <f aca="false">CT100/BS14</f>
        <v>1</v>
      </c>
      <c r="DT100" s="752" t="n">
        <f aca="false">CU100/BT14</f>
        <v>1</v>
      </c>
      <c r="DU100" s="752" t="n">
        <f aca="false">CV100/BU14</f>
        <v>1</v>
      </c>
      <c r="DV100" s="752" t="n">
        <f aca="false">CW100/BV14</f>
        <v>1</v>
      </c>
      <c r="DW100" s="752" t="n">
        <f aca="false">CX100/BW14</f>
        <v>1</v>
      </c>
      <c r="DX100" s="752" t="n">
        <f aca="false">CY100/BX14</f>
        <v>1</v>
      </c>
      <c r="DY100" s="752" t="n">
        <f aca="false">CZ100/BY14</f>
        <v>1</v>
      </c>
      <c r="DZ100" s="752" t="n">
        <f aca="false">DA100/BZ14</f>
        <v>1</v>
      </c>
    </row>
    <row r="101" customFormat="false" ht="13.5" hidden="false" customHeight="false" outlineLevel="0" collapsed="false">
      <c r="CB101" s="759" t="n">
        <v>19</v>
      </c>
      <c r="CC101" s="759" t="n">
        <v>13</v>
      </c>
      <c r="CD101" s="759" t="str">
        <f aca="false">VLOOKUP(CB101,$AB$3:$AC$21,2)&amp;"から"&amp;VLOOKUP(CC101,$BB$3:$BC$20,2)</f>
        <v>処遇加算なし特定加算なしベア加算なしから新加算Ⅴ（９）</v>
      </c>
      <c r="CE101" s="752" t="n">
        <f aca="false">BD15-AD$21</f>
        <v>0.142</v>
      </c>
      <c r="CF101" s="752" t="n">
        <f aca="false">BE15-AE$21</f>
        <v>0.142</v>
      </c>
      <c r="CG101" s="752" t="n">
        <f aca="false">BF15-AF$21</f>
        <v>0.142</v>
      </c>
      <c r="CH101" s="752" t="n">
        <f aca="false">BG15-AG$21</f>
        <v>0.059</v>
      </c>
      <c r="CI101" s="752" t="n">
        <f aca="false">BH15-AH$21</f>
        <v>0.054</v>
      </c>
      <c r="CJ101" s="752" t="n">
        <f aca="false">BI15-AI$21</f>
        <v>0.054</v>
      </c>
      <c r="CK101" s="752" t="n">
        <f aca="false">BJ15-AJ$21</f>
        <v>0.055</v>
      </c>
      <c r="CL101" s="752" t="n">
        <f aca="false">BK15-AK$21</f>
        <v>0.073</v>
      </c>
      <c r="CM101" s="752" t="n">
        <f aca="false">BL15-AL$21</f>
        <v>0.073</v>
      </c>
      <c r="CN101" s="752" t="n">
        <f aca="false">BM15-AM$21</f>
        <v>0.112</v>
      </c>
      <c r="CO101" s="752" t="n">
        <f aca="false">BN15-AN$21</f>
        <v>0.085</v>
      </c>
      <c r="CP101" s="752" t="n">
        <f aca="false">BO15-AO$21</f>
        <v>0.085</v>
      </c>
      <c r="CQ101" s="752" t="n">
        <f aca="false">BP15-AP$21</f>
        <v>0.112</v>
      </c>
      <c r="CR101" s="752" t="n">
        <f aca="false">BQ15-AQ$21</f>
        <v>0.086</v>
      </c>
      <c r="CS101" s="752" t="n">
        <f aca="false">BR15-AR$21</f>
        <v>0.086</v>
      </c>
      <c r="CT101" s="752" t="n">
        <f aca="false">BS15-AS$21</f>
        <v>0.086</v>
      </c>
      <c r="CU101" s="752" t="n">
        <f aca="false">BT15-AT$21</f>
        <v>0.048</v>
      </c>
      <c r="CV101" s="752" t="n">
        <f aca="false">BU15-AU$21</f>
        <v>0.048</v>
      </c>
      <c r="CW101" s="752" t="n">
        <f aca="false">BV15-AV$21</f>
        <v>0.031</v>
      </c>
      <c r="CX101" s="752" t="n">
        <f aca="false">BW15-AW$21</f>
        <v>0.031</v>
      </c>
      <c r="CY101" s="752" t="n">
        <f aca="false">BX15-AX$21</f>
        <v>0.031</v>
      </c>
      <c r="CZ101" s="752" t="n">
        <f aca="false">BY15-AY$21</f>
        <v>0.142</v>
      </c>
      <c r="DA101" s="752" t="n">
        <f aca="false">BZ15-AZ$21</f>
        <v>0.054</v>
      </c>
      <c r="DC101" s="759" t="s">
        <v>2282</v>
      </c>
      <c r="DD101" s="752" t="n">
        <f aca="false">CE101/BD15</f>
        <v>1</v>
      </c>
      <c r="DE101" s="752" t="n">
        <f aca="false">CF101/BE15</f>
        <v>1</v>
      </c>
      <c r="DF101" s="752" t="n">
        <f aca="false">CG101/BF15</f>
        <v>1</v>
      </c>
      <c r="DG101" s="752" t="n">
        <f aca="false">CH101/BG15</f>
        <v>1</v>
      </c>
      <c r="DH101" s="752" t="n">
        <f aca="false">CI101/BH15</f>
        <v>1</v>
      </c>
      <c r="DI101" s="752" t="n">
        <f aca="false">CJ101/BI15</f>
        <v>1</v>
      </c>
      <c r="DJ101" s="752" t="n">
        <f aca="false">CK101/BJ15</f>
        <v>1</v>
      </c>
      <c r="DK101" s="752" t="n">
        <f aca="false">CL101/BK15</f>
        <v>1</v>
      </c>
      <c r="DL101" s="752" t="n">
        <f aca="false">CM101/BL15</f>
        <v>1</v>
      </c>
      <c r="DM101" s="752" t="n">
        <f aca="false">CN101/BM15</f>
        <v>1</v>
      </c>
      <c r="DN101" s="752" t="n">
        <f aca="false">CO101/BN15</f>
        <v>1</v>
      </c>
      <c r="DO101" s="752" t="n">
        <f aca="false">CP101/BO15</f>
        <v>1</v>
      </c>
      <c r="DP101" s="752" t="n">
        <f aca="false">CQ101/BP15</f>
        <v>1</v>
      </c>
      <c r="DQ101" s="752" t="n">
        <f aca="false">CR101/BQ15</f>
        <v>1</v>
      </c>
      <c r="DR101" s="752" t="n">
        <f aca="false">CS101/BR15</f>
        <v>1</v>
      </c>
      <c r="DS101" s="752" t="n">
        <f aca="false">CT101/BS15</f>
        <v>1</v>
      </c>
      <c r="DT101" s="752" t="n">
        <f aca="false">CU101/BT15</f>
        <v>1</v>
      </c>
      <c r="DU101" s="752" t="n">
        <f aca="false">CV101/BU15</f>
        <v>1</v>
      </c>
      <c r="DV101" s="752" t="n">
        <f aca="false">CW101/BV15</f>
        <v>1</v>
      </c>
      <c r="DW101" s="752" t="n">
        <f aca="false">CX101/BW15</f>
        <v>1</v>
      </c>
      <c r="DX101" s="752" t="n">
        <f aca="false">CY101/BX15</f>
        <v>1</v>
      </c>
      <c r="DY101" s="752" t="n">
        <f aca="false">CZ101/BY15</f>
        <v>1</v>
      </c>
      <c r="DZ101" s="752" t="n">
        <f aca="false">DA101/BZ15</f>
        <v>1</v>
      </c>
    </row>
    <row r="102" customFormat="false" ht="13.5" hidden="false" customHeight="false" outlineLevel="0" collapsed="false">
      <c r="CB102" s="759" t="n">
        <v>19</v>
      </c>
      <c r="CC102" s="759" t="n">
        <v>14</v>
      </c>
      <c r="CD102" s="759" t="str">
        <f aca="false">VLOOKUP(CB102,$AB$3:$AC$21,2)&amp;"から"&amp;VLOOKUP(CC102,$BB$3:$BC$20,2)</f>
        <v>処遇加算なし特定加算なしベア加算なしから新加算Ⅴ（10）</v>
      </c>
      <c r="CE102" s="752" t="n">
        <f aca="false">BD16-AD$21</f>
        <v>0.139</v>
      </c>
      <c r="CF102" s="752" t="n">
        <f aca="false">BE16-AE$21</f>
        <v>0.139</v>
      </c>
      <c r="CG102" s="752" t="n">
        <f aca="false">BF16-AF$21</f>
        <v>0.139</v>
      </c>
      <c r="CH102" s="752" t="n">
        <f aca="false">BG16-AG$21</f>
        <v>0.054</v>
      </c>
      <c r="CI102" s="752" t="n">
        <f aca="false">BH16-AH$21</f>
        <v>0.045</v>
      </c>
      <c r="CJ102" s="752" t="n">
        <f aca="false">BI16-AI$21</f>
        <v>0.045</v>
      </c>
      <c r="CK102" s="752" t="n">
        <f aca="false">BJ16-AJ$21</f>
        <v>0.048</v>
      </c>
      <c r="CL102" s="752" t="n">
        <f aca="false">BK16-AK$21</f>
        <v>0.064</v>
      </c>
      <c r="CM102" s="752" t="n">
        <f aca="false">BL16-AL$21</f>
        <v>0.064</v>
      </c>
      <c r="CN102" s="752" t="n">
        <f aca="false">BM16-AM$21</f>
        <v>0.096</v>
      </c>
      <c r="CO102" s="752" t="n">
        <f aca="false">BN16-AN$21</f>
        <v>0.071</v>
      </c>
      <c r="CP102" s="752" t="n">
        <f aca="false">BO16-AO$21</f>
        <v>0.071</v>
      </c>
      <c r="CQ102" s="752" t="n">
        <f aca="false">BP16-AP$21</f>
        <v>0.097</v>
      </c>
      <c r="CR102" s="752" t="n">
        <f aca="false">BQ16-AQ$21</f>
        <v>0.074</v>
      </c>
      <c r="CS102" s="752" t="n">
        <f aca="false">BR16-AR$21</f>
        <v>0.074</v>
      </c>
      <c r="CT102" s="752" t="n">
        <f aca="false">BS16-AS$21</f>
        <v>0.074</v>
      </c>
      <c r="CU102" s="752" t="n">
        <f aca="false">BT16-AT$21</f>
        <v>0.044</v>
      </c>
      <c r="CV102" s="752" t="n">
        <f aca="false">BU16-AU$21</f>
        <v>0.044</v>
      </c>
      <c r="CW102" s="752" t="n">
        <f aca="false">BV16-AV$21</f>
        <v>0.03</v>
      </c>
      <c r="CX102" s="752" t="n">
        <f aca="false">BW16-AW$21</f>
        <v>0.03</v>
      </c>
      <c r="CY102" s="752" t="n">
        <f aca="false">BX16-AX$21</f>
        <v>0.03</v>
      </c>
      <c r="CZ102" s="752" t="n">
        <f aca="false">BY16-AY$21</f>
        <v>0.139</v>
      </c>
      <c r="DA102" s="752" t="n">
        <f aca="false">BZ16-AZ$21</f>
        <v>0.045</v>
      </c>
      <c r="DC102" s="759" t="s">
        <v>2283</v>
      </c>
      <c r="DD102" s="752" t="n">
        <f aca="false">CE102/BD16</f>
        <v>1</v>
      </c>
      <c r="DE102" s="752" t="n">
        <f aca="false">CF102/BE16</f>
        <v>1</v>
      </c>
      <c r="DF102" s="752" t="n">
        <f aca="false">CG102/BF16</f>
        <v>1</v>
      </c>
      <c r="DG102" s="752" t="n">
        <f aca="false">CH102/BG16</f>
        <v>1</v>
      </c>
      <c r="DH102" s="752" t="n">
        <f aca="false">CI102/BH16</f>
        <v>1</v>
      </c>
      <c r="DI102" s="752" t="n">
        <f aca="false">CJ102/BI16</f>
        <v>1</v>
      </c>
      <c r="DJ102" s="752" t="n">
        <f aca="false">CK102/BJ16</f>
        <v>1</v>
      </c>
      <c r="DK102" s="752" t="n">
        <f aca="false">CL102/BK16</f>
        <v>1</v>
      </c>
      <c r="DL102" s="752" t="n">
        <f aca="false">CM102/BL16</f>
        <v>1</v>
      </c>
      <c r="DM102" s="752" t="n">
        <f aca="false">CN102/BM16</f>
        <v>1</v>
      </c>
      <c r="DN102" s="752" t="n">
        <f aca="false">CO102/BN16</f>
        <v>1</v>
      </c>
      <c r="DO102" s="752" t="n">
        <f aca="false">CP102/BO16</f>
        <v>1</v>
      </c>
      <c r="DP102" s="752" t="n">
        <f aca="false">CQ102/BP16</f>
        <v>1</v>
      </c>
      <c r="DQ102" s="752" t="n">
        <f aca="false">CR102/BQ16</f>
        <v>1</v>
      </c>
      <c r="DR102" s="752" t="n">
        <f aca="false">CS102/BR16</f>
        <v>1</v>
      </c>
      <c r="DS102" s="752" t="n">
        <f aca="false">CT102/BS16</f>
        <v>1</v>
      </c>
      <c r="DT102" s="752" t="n">
        <f aca="false">CU102/BT16</f>
        <v>1</v>
      </c>
      <c r="DU102" s="752" t="n">
        <f aca="false">CV102/BU16</f>
        <v>1</v>
      </c>
      <c r="DV102" s="752" t="n">
        <f aca="false">CW102/BV16</f>
        <v>1</v>
      </c>
      <c r="DW102" s="752" t="n">
        <f aca="false">CX102/BW16</f>
        <v>1</v>
      </c>
      <c r="DX102" s="752" t="n">
        <f aca="false">CY102/BX16</f>
        <v>1</v>
      </c>
      <c r="DY102" s="752" t="n">
        <f aca="false">CZ102/BY16</f>
        <v>1</v>
      </c>
      <c r="DZ102" s="752" t="n">
        <f aca="false">DA102/BZ16</f>
        <v>1</v>
      </c>
    </row>
    <row r="103" customFormat="false" ht="13.5" hidden="false" customHeight="false" outlineLevel="0" collapsed="false">
      <c r="CB103" s="759" t="n">
        <v>19</v>
      </c>
      <c r="CC103" s="759" t="n">
        <v>15</v>
      </c>
      <c r="CD103" s="759" t="str">
        <f aca="false">VLOOKUP(CB103,$AB$3:$AC$21,2)&amp;"から"&amp;VLOOKUP(CC103,$BB$3:$BC$20,2)</f>
        <v>処遇加算なし特定加算なしベア加算なしから新加算Ⅴ（11）</v>
      </c>
      <c r="CE103" s="752" t="n">
        <f aca="false">BD17-AD$21</f>
        <v>0.121</v>
      </c>
      <c r="CF103" s="752" t="n">
        <f aca="false">BE17-AE$21</f>
        <v>0.121</v>
      </c>
      <c r="CG103" s="752" t="n">
        <f aca="false">BF17-AF$21</f>
        <v>0.121</v>
      </c>
      <c r="CH103" s="752" t="n">
        <f aca="false">BG17-AG$21</f>
        <v>0.052</v>
      </c>
      <c r="CI103" s="752" t="n">
        <f aca="false">BH17-AH$21</f>
        <v>0.053</v>
      </c>
      <c r="CJ103" s="752" t="n">
        <f aca="false">BI17-AI$21</f>
        <v>0.053</v>
      </c>
      <c r="CK103" s="752" t="n">
        <f aca="false">BJ17-AJ$21</f>
        <v>0.043</v>
      </c>
      <c r="CL103" s="752" t="n">
        <f aca="false">BK17-AK$21</f>
        <v>0.073</v>
      </c>
      <c r="CM103" s="752" t="n">
        <f aca="false">BL17-AL$21</f>
        <v>0.073</v>
      </c>
      <c r="CN103" s="752" t="n">
        <f aca="false">BM17-AM$21</f>
        <v>0.099</v>
      </c>
      <c r="CO103" s="752" t="n">
        <f aca="false">BN17-AN$21</f>
        <v>0.089</v>
      </c>
      <c r="CP103" s="752" t="n">
        <f aca="false">BO17-AO$21</f>
        <v>0.089</v>
      </c>
      <c r="CQ103" s="752" t="n">
        <f aca="false">BP17-AP$21</f>
        <v>0.102</v>
      </c>
      <c r="CR103" s="752" t="n">
        <f aca="false">BQ17-AQ$21</f>
        <v>0.074</v>
      </c>
      <c r="CS103" s="752" t="n">
        <f aca="false">BR17-AR$21</f>
        <v>0.074</v>
      </c>
      <c r="CT103" s="752" t="n">
        <f aca="false">BS17-AS$21</f>
        <v>0.074</v>
      </c>
      <c r="CU103" s="752" t="n">
        <f aca="false">BT17-AT$21</f>
        <v>0.036</v>
      </c>
      <c r="CV103" s="752" t="n">
        <f aca="false">BU17-AU$21</f>
        <v>0.036</v>
      </c>
      <c r="CW103" s="752" t="n">
        <f aca="false">BV17-AV$21</f>
        <v>0.024</v>
      </c>
      <c r="CX103" s="752" t="n">
        <f aca="false">BW17-AW$21</f>
        <v>0.024</v>
      </c>
      <c r="CY103" s="752" t="n">
        <f aca="false">BX17-AX$21</f>
        <v>0.024</v>
      </c>
      <c r="CZ103" s="752" t="n">
        <f aca="false">BY17-AY$21</f>
        <v>0.121</v>
      </c>
      <c r="DA103" s="752" t="n">
        <f aca="false">BZ17-AZ$21</f>
        <v>0.053</v>
      </c>
      <c r="DC103" s="759" t="s">
        <v>2284</v>
      </c>
      <c r="DD103" s="752" t="n">
        <f aca="false">CE103/BD17</f>
        <v>1</v>
      </c>
      <c r="DE103" s="752" t="n">
        <f aca="false">CF103/BE17</f>
        <v>1</v>
      </c>
      <c r="DF103" s="752" t="n">
        <f aca="false">CG103/BF17</f>
        <v>1</v>
      </c>
      <c r="DG103" s="752" t="n">
        <f aca="false">CH103/BG17</f>
        <v>1</v>
      </c>
      <c r="DH103" s="752" t="n">
        <f aca="false">CI103/BH17</f>
        <v>1</v>
      </c>
      <c r="DI103" s="752" t="n">
        <f aca="false">CJ103/BI17</f>
        <v>1</v>
      </c>
      <c r="DJ103" s="752" t="n">
        <f aca="false">CK103/BJ17</f>
        <v>1</v>
      </c>
      <c r="DK103" s="752" t="n">
        <f aca="false">CL103/BK17</f>
        <v>1</v>
      </c>
      <c r="DL103" s="752" t="n">
        <f aca="false">CM103/BL17</f>
        <v>1</v>
      </c>
      <c r="DM103" s="752" t="n">
        <f aca="false">CN103/BM17</f>
        <v>1</v>
      </c>
      <c r="DN103" s="752" t="n">
        <f aca="false">CO103/BN17</f>
        <v>1</v>
      </c>
      <c r="DO103" s="752" t="n">
        <f aca="false">CP103/BO17</f>
        <v>1</v>
      </c>
      <c r="DP103" s="752" t="n">
        <f aca="false">CQ103/BP17</f>
        <v>1</v>
      </c>
      <c r="DQ103" s="752" t="n">
        <f aca="false">CR103/BQ17</f>
        <v>1</v>
      </c>
      <c r="DR103" s="752" t="n">
        <f aca="false">CS103/BR17</f>
        <v>1</v>
      </c>
      <c r="DS103" s="752" t="n">
        <f aca="false">CT103/BS17</f>
        <v>1</v>
      </c>
      <c r="DT103" s="752" t="n">
        <f aca="false">CU103/BT17</f>
        <v>1</v>
      </c>
      <c r="DU103" s="752" t="n">
        <f aca="false">CV103/BU17</f>
        <v>1</v>
      </c>
      <c r="DV103" s="752" t="n">
        <f aca="false">CW103/BV17</f>
        <v>1</v>
      </c>
      <c r="DW103" s="752" t="n">
        <f aca="false">CX103/BW17</f>
        <v>1</v>
      </c>
      <c r="DX103" s="752" t="n">
        <f aca="false">CY103/BX17</f>
        <v>1</v>
      </c>
      <c r="DY103" s="752" t="n">
        <f aca="false">CZ103/BY17</f>
        <v>1</v>
      </c>
      <c r="DZ103" s="752" t="n">
        <f aca="false">DA103/BZ17</f>
        <v>1</v>
      </c>
    </row>
    <row r="104" customFormat="false" ht="13.5" hidden="false" customHeight="false" outlineLevel="0" collapsed="false">
      <c r="CB104" s="759" t="n">
        <v>19</v>
      </c>
      <c r="CC104" s="759" t="n">
        <v>16</v>
      </c>
      <c r="CD104" s="759" t="str">
        <f aca="false">VLOOKUP(CB104,$AB$3:$AC$21,2)&amp;"から"&amp;VLOOKUP(CC104,$BB$3:$BC$20,2)</f>
        <v>処遇加算なし特定加算なしベア加算なしから新加算Ⅴ（12）</v>
      </c>
      <c r="CE104" s="752" t="n">
        <f aca="false">BD18-AD$21</f>
        <v>0.118</v>
      </c>
      <c r="CF104" s="752" t="n">
        <f aca="false">BE18-AE$21</f>
        <v>0.118</v>
      </c>
      <c r="CG104" s="752" t="n">
        <f aca="false">BF18-AF$21</f>
        <v>0.118</v>
      </c>
      <c r="CH104" s="752" t="n">
        <f aca="false">BG18-AG$21</f>
        <v>0.048</v>
      </c>
      <c r="CI104" s="752" t="n">
        <f aca="false">BH18-AH$21</f>
        <v>0.043</v>
      </c>
      <c r="CJ104" s="752" t="n">
        <f aca="false">BI18-AI$21</f>
        <v>0.043</v>
      </c>
      <c r="CK104" s="752" t="n">
        <f aca="false">BJ18-AJ$21</f>
        <v>0.045</v>
      </c>
      <c r="CL104" s="752" t="n">
        <f aca="false">BK18-AK$21</f>
        <v>0.058</v>
      </c>
      <c r="CM104" s="752" t="n">
        <f aca="false">BL18-AL$21</f>
        <v>0.058</v>
      </c>
      <c r="CN104" s="752" t="n">
        <f aca="false">BM18-AM$21</f>
        <v>0.089</v>
      </c>
      <c r="CO104" s="752" t="n">
        <f aca="false">BN18-AN$21</f>
        <v>0.068</v>
      </c>
      <c r="CP104" s="752" t="n">
        <f aca="false">BO18-AO$21</f>
        <v>0.068</v>
      </c>
      <c r="CQ104" s="752" t="n">
        <f aca="false">BP18-AP$21</f>
        <v>0.089</v>
      </c>
      <c r="CR104" s="752" t="n">
        <f aca="false">BQ18-AQ$21</f>
        <v>0.07</v>
      </c>
      <c r="CS104" s="752" t="n">
        <f aca="false">BR18-AR$21</f>
        <v>0.07</v>
      </c>
      <c r="CT104" s="752" t="n">
        <f aca="false">BS18-AS$21</f>
        <v>0.07</v>
      </c>
      <c r="CU104" s="752" t="n">
        <f aca="false">BT18-AT$21</f>
        <v>0.04</v>
      </c>
      <c r="CV104" s="752" t="n">
        <f aca="false">BU18-AU$21</f>
        <v>0.04</v>
      </c>
      <c r="CW104" s="752" t="n">
        <f aca="false">BV18-AV$21</f>
        <v>0.026</v>
      </c>
      <c r="CX104" s="752" t="n">
        <f aca="false">BW18-AW$21</f>
        <v>0.026</v>
      </c>
      <c r="CY104" s="752" t="n">
        <f aca="false">BX18-AX$21</f>
        <v>0.026</v>
      </c>
      <c r="CZ104" s="752" t="n">
        <f aca="false">BY18-AY$21</f>
        <v>0.118</v>
      </c>
      <c r="DA104" s="752" t="n">
        <f aca="false">BZ18-AZ$21</f>
        <v>0.043</v>
      </c>
      <c r="DC104" s="759" t="s">
        <v>2285</v>
      </c>
      <c r="DD104" s="752" t="n">
        <f aca="false">CE104/BD18</f>
        <v>1</v>
      </c>
      <c r="DE104" s="752" t="n">
        <f aca="false">CF104/BE18</f>
        <v>1</v>
      </c>
      <c r="DF104" s="752" t="n">
        <f aca="false">CG104/BF18</f>
        <v>1</v>
      </c>
      <c r="DG104" s="752" t="n">
        <f aca="false">CH104/BG18</f>
        <v>1</v>
      </c>
      <c r="DH104" s="752" t="n">
        <f aca="false">CI104/BH18</f>
        <v>1</v>
      </c>
      <c r="DI104" s="752" t="n">
        <f aca="false">CJ104/BI18</f>
        <v>1</v>
      </c>
      <c r="DJ104" s="752" t="n">
        <f aca="false">CK104/BJ18</f>
        <v>1</v>
      </c>
      <c r="DK104" s="752" t="n">
        <f aca="false">CL104/BK18</f>
        <v>1</v>
      </c>
      <c r="DL104" s="752" t="n">
        <f aca="false">CM104/BL18</f>
        <v>1</v>
      </c>
      <c r="DM104" s="752" t="n">
        <f aca="false">CN104/BM18</f>
        <v>1</v>
      </c>
      <c r="DN104" s="752" t="n">
        <f aca="false">CO104/BN18</f>
        <v>1</v>
      </c>
      <c r="DO104" s="752" t="n">
        <f aca="false">CP104/BO18</f>
        <v>1</v>
      </c>
      <c r="DP104" s="752" t="n">
        <f aca="false">CQ104/BP18</f>
        <v>1</v>
      </c>
      <c r="DQ104" s="752" t="n">
        <f aca="false">CR104/BQ18</f>
        <v>1</v>
      </c>
      <c r="DR104" s="752" t="n">
        <f aca="false">CS104/BR18</f>
        <v>1</v>
      </c>
      <c r="DS104" s="752" t="n">
        <f aca="false">CT104/BS18</f>
        <v>1</v>
      </c>
      <c r="DT104" s="752" t="n">
        <f aca="false">CU104/BT18</f>
        <v>1</v>
      </c>
      <c r="DU104" s="752" t="n">
        <f aca="false">CV104/BU18</f>
        <v>1</v>
      </c>
      <c r="DV104" s="752" t="n">
        <f aca="false">CW104/BV18</f>
        <v>1</v>
      </c>
      <c r="DW104" s="752" t="n">
        <f aca="false">CX104/BW18</f>
        <v>1</v>
      </c>
      <c r="DX104" s="752" t="n">
        <f aca="false">CY104/BX18</f>
        <v>1</v>
      </c>
      <c r="DY104" s="752" t="n">
        <f aca="false">CZ104/BY18</f>
        <v>1</v>
      </c>
      <c r="DZ104" s="752" t="n">
        <f aca="false">DA104/BZ18</f>
        <v>1</v>
      </c>
    </row>
    <row r="105" customFormat="false" ht="13.5" hidden="false" customHeight="false" outlineLevel="0" collapsed="false">
      <c r="CB105" s="759" t="n">
        <v>19</v>
      </c>
      <c r="CC105" s="759" t="n">
        <v>17</v>
      </c>
      <c r="CD105" s="759" t="str">
        <f aca="false">VLOOKUP(CB105,$AB$3:$AC$21,2)&amp;"から"&amp;VLOOKUP(CC105,$BB$3:$BC$20,2)</f>
        <v>処遇加算なし特定加算なしベア加算なしから新加算Ⅴ（13）</v>
      </c>
      <c r="CE105" s="752" t="n">
        <f aca="false">BD19-AD$21</f>
        <v>0.1</v>
      </c>
      <c r="CF105" s="752" t="n">
        <f aca="false">BE19-AE$21</f>
        <v>0.1</v>
      </c>
      <c r="CG105" s="752" t="n">
        <f aca="false">BF19-AF$21</f>
        <v>0.1</v>
      </c>
      <c r="CH105" s="752" t="n">
        <f aca="false">BG19-AG$21</f>
        <v>0.044</v>
      </c>
      <c r="CI105" s="752" t="n">
        <f aca="false">BH19-AH$21</f>
        <v>0.044</v>
      </c>
      <c r="CJ105" s="752" t="n">
        <f aca="false">BI19-AI$21</f>
        <v>0.044</v>
      </c>
      <c r="CK105" s="752" t="n">
        <f aca="false">BJ19-AJ$21</f>
        <v>0.038</v>
      </c>
      <c r="CL105" s="752" t="n">
        <f aca="false">BK19-AK$21</f>
        <v>0.061</v>
      </c>
      <c r="CM105" s="752" t="n">
        <f aca="false">BL19-AL$21</f>
        <v>0.061</v>
      </c>
      <c r="CN105" s="752" t="n">
        <f aca="false">BM19-AM$21</f>
        <v>0.088</v>
      </c>
      <c r="CO105" s="752" t="n">
        <f aca="false">BN19-AN$21</f>
        <v>0.073</v>
      </c>
      <c r="CP105" s="752" t="n">
        <f aca="false">BO19-AO$21</f>
        <v>0.073</v>
      </c>
      <c r="CQ105" s="752" t="n">
        <f aca="false">BP19-AP$21</f>
        <v>0.089</v>
      </c>
      <c r="CR105" s="752" t="n">
        <f aca="false">BQ19-AQ$21</f>
        <v>0.063</v>
      </c>
      <c r="CS105" s="752" t="n">
        <f aca="false">BR19-AR$21</f>
        <v>0.063</v>
      </c>
      <c r="CT105" s="752" t="n">
        <f aca="false">BS19-AS$21</f>
        <v>0.063</v>
      </c>
      <c r="CU105" s="752" t="n">
        <f aca="false">BT19-AT$21</f>
        <v>0.031</v>
      </c>
      <c r="CV105" s="752" t="n">
        <f aca="false">BU19-AU$21</f>
        <v>0.031</v>
      </c>
      <c r="CW105" s="752" t="n">
        <f aca="false">BV19-AV$21</f>
        <v>0.02</v>
      </c>
      <c r="CX105" s="752" t="n">
        <f aca="false">BW19-AW$21</f>
        <v>0.02</v>
      </c>
      <c r="CY105" s="752" t="n">
        <f aca="false">BX19-AX$21</f>
        <v>0.02</v>
      </c>
      <c r="CZ105" s="752" t="n">
        <f aca="false">BY19-AY$21</f>
        <v>0.1</v>
      </c>
      <c r="DA105" s="752" t="n">
        <f aca="false">BZ19-AZ$21</f>
        <v>0.044</v>
      </c>
      <c r="DC105" s="759" t="s">
        <v>2286</v>
      </c>
      <c r="DD105" s="752" t="n">
        <f aca="false">CE105/BD19</f>
        <v>1</v>
      </c>
      <c r="DE105" s="752" t="n">
        <f aca="false">CF105/BE19</f>
        <v>1</v>
      </c>
      <c r="DF105" s="752" t="n">
        <f aca="false">CG105/BF19</f>
        <v>1</v>
      </c>
      <c r="DG105" s="752" t="n">
        <f aca="false">CH105/BG19</f>
        <v>1</v>
      </c>
      <c r="DH105" s="752" t="n">
        <f aca="false">CI105/BH19</f>
        <v>1</v>
      </c>
      <c r="DI105" s="752" t="n">
        <f aca="false">CJ105/BI19</f>
        <v>1</v>
      </c>
      <c r="DJ105" s="752" t="n">
        <f aca="false">CK105/BJ19</f>
        <v>1</v>
      </c>
      <c r="DK105" s="752" t="n">
        <f aca="false">CL105/BK19</f>
        <v>1</v>
      </c>
      <c r="DL105" s="752" t="n">
        <f aca="false">CM105/BL19</f>
        <v>1</v>
      </c>
      <c r="DM105" s="752" t="n">
        <f aca="false">CN105/BM19</f>
        <v>1</v>
      </c>
      <c r="DN105" s="752" t="n">
        <f aca="false">CO105/BN19</f>
        <v>1</v>
      </c>
      <c r="DO105" s="752" t="n">
        <f aca="false">CP105/BO19</f>
        <v>1</v>
      </c>
      <c r="DP105" s="752" t="n">
        <f aca="false">CQ105/BP19</f>
        <v>1</v>
      </c>
      <c r="DQ105" s="752" t="n">
        <f aca="false">CR105/BQ19</f>
        <v>1</v>
      </c>
      <c r="DR105" s="752" t="n">
        <f aca="false">CS105/BR19</f>
        <v>1</v>
      </c>
      <c r="DS105" s="752" t="n">
        <f aca="false">CT105/BS19</f>
        <v>1</v>
      </c>
      <c r="DT105" s="752" t="n">
        <f aca="false">CU105/BT19</f>
        <v>1</v>
      </c>
      <c r="DU105" s="752" t="n">
        <f aca="false">CV105/BU19</f>
        <v>1</v>
      </c>
      <c r="DV105" s="752" t="n">
        <f aca="false">CW105/BV19</f>
        <v>1</v>
      </c>
      <c r="DW105" s="752" t="n">
        <f aca="false">CX105/BW19</f>
        <v>1</v>
      </c>
      <c r="DX105" s="752" t="n">
        <f aca="false">CY105/BX19</f>
        <v>1</v>
      </c>
      <c r="DY105" s="752" t="n">
        <f aca="false">CZ105/BY19</f>
        <v>1</v>
      </c>
      <c r="DZ105" s="752" t="n">
        <f aca="false">DA105/BZ19</f>
        <v>1</v>
      </c>
    </row>
    <row r="106" customFormat="false" ht="13.5" hidden="false" customHeight="false" outlineLevel="0" collapsed="false">
      <c r="CB106" s="759" t="n">
        <v>19</v>
      </c>
      <c r="CC106" s="759" t="n">
        <v>18</v>
      </c>
      <c r="CD106" s="759" t="str">
        <f aca="false">VLOOKUP(CB106,$AB$3:$AC$21,2)&amp;"から"&amp;VLOOKUP(CC106,$BB$3:$BC$20,2)</f>
        <v>処遇加算なし特定加算なしベア加算なしから新加算Ⅴ（14）</v>
      </c>
      <c r="CE106" s="752" t="n">
        <f aca="false">BD20-AD$21</f>
        <v>0.076</v>
      </c>
      <c r="CF106" s="752" t="n">
        <f aca="false">BE20-AE$21</f>
        <v>0.076</v>
      </c>
      <c r="CG106" s="752" t="n">
        <f aca="false">BF20-AF$21</f>
        <v>0.076</v>
      </c>
      <c r="CH106" s="752" t="n">
        <f aca="false">BG20-AG$21</f>
        <v>0.033</v>
      </c>
      <c r="CI106" s="752" t="n">
        <f aca="false">BH20-AH$21</f>
        <v>0.033</v>
      </c>
      <c r="CJ106" s="752" t="n">
        <f aca="false">BI20-AI$21</f>
        <v>0.033</v>
      </c>
      <c r="CK106" s="752" t="n">
        <f aca="false">BJ20-AJ$21</f>
        <v>0.028</v>
      </c>
      <c r="CL106" s="752" t="n">
        <f aca="false">BK20-AK$21</f>
        <v>0.046</v>
      </c>
      <c r="CM106" s="752" t="n">
        <f aca="false">BL20-AL$21</f>
        <v>0.046</v>
      </c>
      <c r="CN106" s="752" t="n">
        <f aca="false">BM20-AM$21</f>
        <v>0.065</v>
      </c>
      <c r="CO106" s="752" t="n">
        <f aca="false">BN20-AN$21</f>
        <v>0.056</v>
      </c>
      <c r="CP106" s="752" t="n">
        <f aca="false">BO20-AO$21</f>
        <v>0.056</v>
      </c>
      <c r="CQ106" s="752" t="n">
        <f aca="false">BP20-AP$21</f>
        <v>0.066</v>
      </c>
      <c r="CR106" s="752" t="n">
        <f aca="false">BQ20-AQ$21</f>
        <v>0.047</v>
      </c>
      <c r="CS106" s="752" t="n">
        <f aca="false">BR20-AR$21</f>
        <v>0.047</v>
      </c>
      <c r="CT106" s="752" t="n">
        <f aca="false">BS20-AS$21</f>
        <v>0.047</v>
      </c>
      <c r="CU106" s="752" t="n">
        <f aca="false">BT20-AT$21</f>
        <v>0.023</v>
      </c>
      <c r="CV106" s="752" t="n">
        <f aca="false">BU20-AU$21</f>
        <v>0.023</v>
      </c>
      <c r="CW106" s="752" t="n">
        <f aca="false">BV20-AV$21</f>
        <v>0.015</v>
      </c>
      <c r="CX106" s="752" t="n">
        <f aca="false">BW20-AW$21</f>
        <v>0.015</v>
      </c>
      <c r="CY106" s="752" t="n">
        <f aca="false">BX20-AX$21</f>
        <v>0.015</v>
      </c>
      <c r="CZ106" s="752" t="n">
        <f aca="false">BY20-AY$21</f>
        <v>0.076</v>
      </c>
      <c r="DA106" s="752" t="n">
        <f aca="false">BZ20-AZ$21</f>
        <v>0.033</v>
      </c>
      <c r="DC106" s="759" t="s">
        <v>2287</v>
      </c>
      <c r="DD106" s="752" t="n">
        <f aca="false">CE106/BD20</f>
        <v>1</v>
      </c>
      <c r="DE106" s="752" t="n">
        <f aca="false">CF106/BE20</f>
        <v>1</v>
      </c>
      <c r="DF106" s="752" t="n">
        <f aca="false">CG106/BF20</f>
        <v>1</v>
      </c>
      <c r="DG106" s="752" t="n">
        <f aca="false">CH106/BG20</f>
        <v>1</v>
      </c>
      <c r="DH106" s="752" t="n">
        <f aca="false">CI106/BH20</f>
        <v>1</v>
      </c>
      <c r="DI106" s="752" t="n">
        <f aca="false">CJ106/BI20</f>
        <v>1</v>
      </c>
      <c r="DJ106" s="752" t="n">
        <f aca="false">CK106/BJ20</f>
        <v>1</v>
      </c>
      <c r="DK106" s="752" t="n">
        <f aca="false">CL106/BK20</f>
        <v>1</v>
      </c>
      <c r="DL106" s="752" t="n">
        <f aca="false">CM106/BL20</f>
        <v>1</v>
      </c>
      <c r="DM106" s="752" t="n">
        <f aca="false">CN106/BM20</f>
        <v>1</v>
      </c>
      <c r="DN106" s="752" t="n">
        <f aca="false">CO106/BN20</f>
        <v>1</v>
      </c>
      <c r="DO106" s="752" t="n">
        <f aca="false">CP106/BO20</f>
        <v>1</v>
      </c>
      <c r="DP106" s="752" t="n">
        <f aca="false">CQ106/BP20</f>
        <v>1</v>
      </c>
      <c r="DQ106" s="752" t="n">
        <f aca="false">CR106/BQ20</f>
        <v>1</v>
      </c>
      <c r="DR106" s="752" t="n">
        <f aca="false">CS106/BR20</f>
        <v>1</v>
      </c>
      <c r="DS106" s="752" t="n">
        <f aca="false">CT106/BS20</f>
        <v>1</v>
      </c>
      <c r="DT106" s="752" t="n">
        <f aca="false">CU106/BT20</f>
        <v>1</v>
      </c>
      <c r="DU106" s="752" t="n">
        <f aca="false">CV106/BU20</f>
        <v>1</v>
      </c>
      <c r="DV106" s="752" t="n">
        <f aca="false">CW106/BV20</f>
        <v>1</v>
      </c>
      <c r="DW106" s="752" t="n">
        <f aca="false">CX106/BW20</f>
        <v>1</v>
      </c>
      <c r="DX106" s="752" t="n">
        <f aca="false">CY106/BX20</f>
        <v>1</v>
      </c>
      <c r="DY106" s="752" t="n">
        <f aca="false">CZ106/BY20</f>
        <v>1</v>
      </c>
      <c r="DZ106" s="752" t="n">
        <f aca="false">DA106/BZ20</f>
        <v>1</v>
      </c>
    </row>
  </sheetData>
  <mergeCells count="2">
    <mergeCell ref="AB2:AC2"/>
    <mergeCell ref="BB2:BC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